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lindert/Desktop/Lindert PP≠ xl files for gpih/"/>
    </mc:Choice>
  </mc:AlternateContent>
  <bookViews>
    <workbookView xWindow="1040" yWindow="1920" windowWidth="21560" windowHeight="13300" tabRatio="642" activeTab="3"/>
  </bookViews>
  <sheets>
    <sheet name="Notes" sheetId="5" r:id="rId1"/>
    <sheet name="Prices 1818-50 (NSW)" sheetId="3" r:id="rId2"/>
    <sheet name="Prices 1850-1983 (Sydney)" sheetId="1" r:id="rId3"/>
    <sheet name="Aus-GB barebones 6 foods, 1868" sheetId="6" r:id="rId4"/>
    <sheet name="Wages 1909-1968 (by state)" sheetId="2" r:id="rId5"/>
    <sheet name="Wages 1861-1914 (by state)" sheetId="4" r:id="rId6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7" i="6" l="1"/>
  <c r="N49" i="6"/>
  <c r="M47" i="6"/>
  <c r="M49" i="6"/>
  <c r="O49" i="6"/>
  <c r="G11" i="6"/>
  <c r="O11" i="6"/>
  <c r="G12" i="6"/>
  <c r="O12" i="6"/>
  <c r="G30" i="6"/>
  <c r="O30" i="6"/>
  <c r="G31" i="6"/>
  <c r="O31" i="6"/>
  <c r="G39" i="6"/>
  <c r="O39" i="6"/>
  <c r="N43" i="6"/>
  <c r="N50" i="6"/>
  <c r="M11" i="6"/>
  <c r="M12" i="6"/>
  <c r="M30" i="6"/>
  <c r="M31" i="6"/>
  <c r="M39" i="6"/>
  <c r="M43" i="6"/>
  <c r="M50" i="6"/>
  <c r="O50" i="6"/>
  <c r="O43" i="6"/>
  <c r="P31" i="6"/>
  <c r="P30" i="6"/>
  <c r="P26" i="6"/>
  <c r="P12" i="6"/>
  <c r="P11" i="6"/>
  <c r="P22" i="1"/>
  <c r="P23" i="1"/>
  <c r="P24" i="1"/>
  <c r="P25" i="1"/>
  <c r="P26" i="1"/>
  <c r="P72" i="1"/>
  <c r="O22" i="1"/>
  <c r="O23" i="1"/>
  <c r="O24" i="1"/>
  <c r="O25" i="1"/>
  <c r="O26" i="1"/>
  <c r="O72" i="1"/>
  <c r="N22" i="1"/>
  <c r="N23" i="1"/>
  <c r="N24" i="1"/>
  <c r="N25" i="1"/>
  <c r="N26" i="1"/>
  <c r="N72" i="1"/>
  <c r="M22" i="1"/>
  <c r="M23" i="1"/>
  <c r="M24" i="1"/>
  <c r="M25" i="1"/>
  <c r="M26" i="1"/>
  <c r="M72" i="1"/>
  <c r="L22" i="1"/>
  <c r="L23" i="1"/>
  <c r="L24" i="1"/>
  <c r="L25" i="1"/>
  <c r="L26" i="1"/>
  <c r="L72" i="1"/>
  <c r="K22" i="1"/>
  <c r="K23" i="1"/>
  <c r="K24" i="1"/>
  <c r="K25" i="1"/>
  <c r="K26" i="1"/>
  <c r="K72" i="1"/>
  <c r="AD22" i="1"/>
  <c r="AD23" i="1"/>
  <c r="AD24" i="1"/>
  <c r="AD25" i="1"/>
  <c r="AD26" i="1"/>
  <c r="AD72" i="1"/>
  <c r="AC22" i="1"/>
  <c r="AC23" i="1"/>
  <c r="AC24" i="1"/>
  <c r="AC25" i="1"/>
  <c r="AC26" i="1"/>
  <c r="AC72" i="1"/>
  <c r="AB22" i="1"/>
  <c r="AB23" i="1"/>
  <c r="AB24" i="1"/>
  <c r="AB25" i="1"/>
  <c r="AB26" i="1"/>
  <c r="AB72" i="1"/>
  <c r="AA22" i="1"/>
  <c r="AA23" i="1"/>
  <c r="AA24" i="1"/>
  <c r="AA25" i="1"/>
  <c r="AA26" i="1"/>
  <c r="AA72" i="1"/>
  <c r="Z22" i="1"/>
  <c r="Z23" i="1"/>
  <c r="Z24" i="1"/>
  <c r="Z25" i="1"/>
  <c r="Z72" i="1"/>
  <c r="Y22" i="1"/>
  <c r="Y23" i="1"/>
  <c r="Y24" i="1"/>
  <c r="Y25" i="1"/>
  <c r="Y26" i="1"/>
  <c r="Y72" i="1"/>
  <c r="S72" i="1"/>
  <c r="T72" i="1"/>
  <c r="U72" i="1"/>
  <c r="V72" i="1"/>
  <c r="W72" i="1"/>
  <c r="R72" i="1"/>
  <c r="J31" i="6"/>
  <c r="J30" i="6"/>
  <c r="J39" i="6"/>
  <c r="I39" i="6"/>
  <c r="J24" i="6"/>
  <c r="I24" i="6"/>
  <c r="J23" i="6"/>
  <c r="I23" i="6"/>
  <c r="J15" i="6"/>
  <c r="I15" i="6"/>
  <c r="J41" i="6"/>
  <c r="I41" i="6"/>
  <c r="C16" i="6"/>
  <c r="K7" i="1"/>
  <c r="M7" i="1"/>
  <c r="N7" i="1"/>
  <c r="O7" i="1"/>
  <c r="P7" i="1"/>
  <c r="AG7" i="1"/>
  <c r="AH7" i="1"/>
  <c r="K8" i="1"/>
  <c r="M8" i="1"/>
  <c r="N8" i="1"/>
  <c r="O8" i="1"/>
  <c r="P8" i="1"/>
  <c r="AG8" i="1"/>
  <c r="AH8" i="1"/>
  <c r="K9" i="1"/>
  <c r="M9" i="1"/>
  <c r="N9" i="1"/>
  <c r="O9" i="1"/>
  <c r="P9" i="1"/>
  <c r="AG9" i="1"/>
  <c r="AH9" i="1"/>
  <c r="K10" i="1"/>
  <c r="M10" i="1"/>
  <c r="N10" i="1"/>
  <c r="O10" i="1"/>
  <c r="P10" i="1"/>
  <c r="AG10" i="1"/>
  <c r="AH10" i="1"/>
  <c r="K11" i="1"/>
  <c r="M11" i="1"/>
  <c r="N11" i="1"/>
  <c r="O11" i="1"/>
  <c r="P11" i="1"/>
  <c r="AG11" i="1"/>
  <c r="AH11" i="1"/>
  <c r="K12" i="1"/>
  <c r="M12" i="1"/>
  <c r="N12" i="1"/>
  <c r="O12" i="1"/>
  <c r="P12" i="1"/>
  <c r="AG12" i="1"/>
  <c r="AH12" i="1"/>
  <c r="K13" i="1"/>
  <c r="M13" i="1"/>
  <c r="N13" i="1"/>
  <c r="O13" i="1"/>
  <c r="P13" i="1"/>
  <c r="AG13" i="1"/>
  <c r="AH13" i="1"/>
  <c r="K14" i="1"/>
  <c r="M14" i="1"/>
  <c r="N14" i="1"/>
  <c r="O14" i="1"/>
  <c r="P14" i="1"/>
  <c r="AG14" i="1"/>
  <c r="AH14" i="1"/>
  <c r="K15" i="1"/>
  <c r="M15" i="1"/>
  <c r="N15" i="1"/>
  <c r="O15" i="1"/>
  <c r="P15" i="1"/>
  <c r="AG15" i="1"/>
  <c r="AH15" i="1"/>
  <c r="K16" i="1"/>
  <c r="M16" i="1"/>
  <c r="N16" i="1"/>
  <c r="O16" i="1"/>
  <c r="P16" i="1"/>
  <c r="AG16" i="1"/>
  <c r="AH16" i="1"/>
  <c r="K17" i="1"/>
  <c r="M17" i="1"/>
  <c r="N17" i="1"/>
  <c r="O17" i="1"/>
  <c r="P17" i="1"/>
  <c r="AG17" i="1"/>
  <c r="AH17" i="1"/>
  <c r="K18" i="1"/>
  <c r="M18" i="1"/>
  <c r="N18" i="1"/>
  <c r="O18" i="1"/>
  <c r="P18" i="1"/>
  <c r="AG18" i="1"/>
  <c r="AH18" i="1"/>
  <c r="K19" i="1"/>
  <c r="M19" i="1"/>
  <c r="N19" i="1"/>
  <c r="O19" i="1"/>
  <c r="P19" i="1"/>
  <c r="AG19" i="1"/>
  <c r="AH19" i="1"/>
  <c r="K20" i="1"/>
  <c r="M20" i="1"/>
  <c r="N20" i="1"/>
  <c r="O20" i="1"/>
  <c r="P20" i="1"/>
  <c r="AG20" i="1"/>
  <c r="AH20" i="1"/>
  <c r="K21" i="1"/>
  <c r="M21" i="1"/>
  <c r="N21" i="1"/>
  <c r="O21" i="1"/>
  <c r="P21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K27" i="1"/>
  <c r="M27" i="1"/>
  <c r="N27" i="1"/>
  <c r="O27" i="1"/>
  <c r="P27" i="1"/>
  <c r="AG27" i="1"/>
  <c r="AH27" i="1"/>
  <c r="K28" i="1"/>
  <c r="M28" i="1"/>
  <c r="N28" i="1"/>
  <c r="O28" i="1"/>
  <c r="P28" i="1"/>
  <c r="AG28" i="1"/>
  <c r="AH28" i="1"/>
  <c r="K29" i="1"/>
  <c r="M29" i="1"/>
  <c r="N29" i="1"/>
  <c r="O29" i="1"/>
  <c r="P29" i="1"/>
  <c r="AG29" i="1"/>
  <c r="AH29" i="1"/>
  <c r="K30" i="1"/>
  <c r="M30" i="1"/>
  <c r="N30" i="1"/>
  <c r="O30" i="1"/>
  <c r="P30" i="1"/>
  <c r="AG30" i="1"/>
  <c r="AH30" i="1"/>
  <c r="K31" i="1"/>
  <c r="M31" i="1"/>
  <c r="N31" i="1"/>
  <c r="O31" i="1"/>
  <c r="P31" i="1"/>
  <c r="AG31" i="1"/>
  <c r="AH31" i="1"/>
  <c r="K32" i="1"/>
  <c r="M32" i="1"/>
  <c r="N32" i="1"/>
  <c r="O32" i="1"/>
  <c r="P32" i="1"/>
  <c r="AG32" i="1"/>
  <c r="AH32" i="1"/>
  <c r="K33" i="1"/>
  <c r="M33" i="1"/>
  <c r="N33" i="1"/>
  <c r="O33" i="1"/>
  <c r="P33" i="1"/>
  <c r="AG33" i="1"/>
  <c r="AH33" i="1"/>
  <c r="K34" i="1"/>
  <c r="M34" i="1"/>
  <c r="N34" i="1"/>
  <c r="O34" i="1"/>
  <c r="P34" i="1"/>
  <c r="AG34" i="1"/>
  <c r="AH34" i="1"/>
  <c r="K35" i="1"/>
  <c r="M35" i="1"/>
  <c r="N35" i="1"/>
  <c r="O35" i="1"/>
  <c r="P35" i="1"/>
  <c r="AG35" i="1"/>
  <c r="AH35" i="1"/>
  <c r="K36" i="1"/>
  <c r="M36" i="1"/>
  <c r="N36" i="1"/>
  <c r="O36" i="1"/>
  <c r="P36" i="1"/>
  <c r="AG36" i="1"/>
  <c r="AH36" i="1"/>
  <c r="K37" i="1"/>
  <c r="M37" i="1"/>
  <c r="N37" i="1"/>
  <c r="O37" i="1"/>
  <c r="P37" i="1"/>
  <c r="AG37" i="1"/>
  <c r="AH37" i="1"/>
  <c r="K38" i="1"/>
  <c r="M38" i="1"/>
  <c r="N38" i="1"/>
  <c r="O38" i="1"/>
  <c r="P38" i="1"/>
  <c r="AG38" i="1"/>
  <c r="AH38" i="1"/>
  <c r="K39" i="1"/>
  <c r="M39" i="1"/>
  <c r="N39" i="1"/>
  <c r="O39" i="1"/>
  <c r="P39" i="1"/>
  <c r="AG39" i="1"/>
  <c r="AH39" i="1"/>
  <c r="K40" i="1"/>
  <c r="M40" i="1"/>
  <c r="N40" i="1"/>
  <c r="O40" i="1"/>
  <c r="P40" i="1"/>
  <c r="AG40" i="1"/>
  <c r="AH40" i="1"/>
  <c r="K41" i="1"/>
  <c r="M41" i="1"/>
  <c r="N41" i="1"/>
  <c r="O41" i="1"/>
  <c r="P41" i="1"/>
  <c r="AG41" i="1"/>
  <c r="AH41" i="1"/>
  <c r="K42" i="1"/>
  <c r="M42" i="1"/>
  <c r="N42" i="1"/>
  <c r="O42" i="1"/>
  <c r="P42" i="1"/>
  <c r="AG42" i="1"/>
  <c r="AH42" i="1"/>
  <c r="K43" i="1"/>
  <c r="M43" i="1"/>
  <c r="N43" i="1"/>
  <c r="O43" i="1"/>
  <c r="P43" i="1"/>
  <c r="AG43" i="1"/>
  <c r="AH43" i="1"/>
  <c r="K44" i="1"/>
  <c r="M44" i="1"/>
  <c r="N44" i="1"/>
  <c r="O44" i="1"/>
  <c r="P44" i="1"/>
  <c r="AG44" i="1"/>
  <c r="AH44" i="1"/>
  <c r="K45" i="1"/>
  <c r="M45" i="1"/>
  <c r="N45" i="1"/>
  <c r="O45" i="1"/>
  <c r="P45" i="1"/>
  <c r="AG45" i="1"/>
  <c r="AH45" i="1"/>
  <c r="K46" i="1"/>
  <c r="M46" i="1"/>
  <c r="N46" i="1"/>
  <c r="O46" i="1"/>
  <c r="P46" i="1"/>
  <c r="AG46" i="1"/>
  <c r="AH46" i="1"/>
  <c r="K47" i="1"/>
  <c r="M47" i="1"/>
  <c r="N47" i="1"/>
  <c r="O47" i="1"/>
  <c r="P47" i="1"/>
  <c r="AG47" i="1"/>
  <c r="AH47" i="1"/>
  <c r="K48" i="1"/>
  <c r="M48" i="1"/>
  <c r="N48" i="1"/>
  <c r="O48" i="1"/>
  <c r="P48" i="1"/>
  <c r="AG48" i="1"/>
  <c r="AH48" i="1"/>
  <c r="K49" i="1"/>
  <c r="M49" i="1"/>
  <c r="N49" i="1"/>
  <c r="O49" i="1"/>
  <c r="P49" i="1"/>
  <c r="AG49" i="1"/>
  <c r="AH49" i="1"/>
  <c r="K50" i="1"/>
  <c r="M50" i="1"/>
  <c r="N50" i="1"/>
  <c r="O50" i="1"/>
  <c r="P50" i="1"/>
  <c r="AG50" i="1"/>
  <c r="AH50" i="1"/>
  <c r="K51" i="1"/>
  <c r="M51" i="1"/>
  <c r="N51" i="1"/>
  <c r="O51" i="1"/>
  <c r="P51" i="1"/>
  <c r="AG51" i="1"/>
  <c r="AH51" i="1"/>
  <c r="K52" i="1"/>
  <c r="M52" i="1"/>
  <c r="N52" i="1"/>
  <c r="O52" i="1"/>
  <c r="P52" i="1"/>
  <c r="AG52" i="1"/>
  <c r="AH52" i="1"/>
  <c r="K53" i="1"/>
  <c r="M53" i="1"/>
  <c r="N53" i="1"/>
  <c r="O53" i="1"/>
  <c r="P53" i="1"/>
  <c r="AG53" i="1"/>
  <c r="AH53" i="1"/>
  <c r="K54" i="1"/>
  <c r="M54" i="1"/>
  <c r="N54" i="1"/>
  <c r="O54" i="1"/>
  <c r="P54" i="1"/>
  <c r="AG54" i="1"/>
  <c r="AH54" i="1"/>
  <c r="K55" i="1"/>
  <c r="M55" i="1"/>
  <c r="N55" i="1"/>
  <c r="O55" i="1"/>
  <c r="P55" i="1"/>
  <c r="AG55" i="1"/>
  <c r="AH55" i="1"/>
  <c r="K56" i="1"/>
  <c r="M56" i="1"/>
  <c r="N56" i="1"/>
  <c r="O56" i="1"/>
  <c r="P56" i="1"/>
  <c r="AG56" i="1"/>
  <c r="AH56" i="1"/>
  <c r="K57" i="1"/>
  <c r="M57" i="1"/>
  <c r="N57" i="1"/>
  <c r="O57" i="1"/>
  <c r="P57" i="1"/>
  <c r="AG57" i="1"/>
  <c r="AH57" i="1"/>
  <c r="K58" i="1"/>
  <c r="M58" i="1"/>
  <c r="N58" i="1"/>
  <c r="O58" i="1"/>
  <c r="P58" i="1"/>
  <c r="AG58" i="1"/>
  <c r="AH58" i="1"/>
  <c r="AH6" i="1"/>
  <c r="K6" i="1"/>
  <c r="Y6" i="1"/>
  <c r="M6" i="1"/>
  <c r="AA6" i="1"/>
  <c r="N6" i="1"/>
  <c r="AB6" i="1"/>
  <c r="O6" i="1"/>
  <c r="AC6" i="1"/>
  <c r="P6" i="1"/>
  <c r="AD6" i="1"/>
  <c r="AI6" i="1"/>
  <c r="AG6" i="1"/>
  <c r="AM7" i="1"/>
  <c r="AM9" i="1"/>
  <c r="AI22" i="1"/>
  <c r="AI23" i="1"/>
  <c r="AI24" i="1"/>
  <c r="AI25" i="1"/>
  <c r="AI26" i="1"/>
  <c r="AK24" i="1"/>
  <c r="AS10" i="3"/>
  <c r="AT10" i="3"/>
  <c r="AW10" i="3"/>
  <c r="AZ10" i="3"/>
  <c r="BA10" i="3"/>
  <c r="AS11" i="3"/>
  <c r="AT11" i="3"/>
  <c r="AW11" i="3"/>
  <c r="AZ11" i="3"/>
  <c r="BA11" i="3"/>
  <c r="AS12" i="3"/>
  <c r="AT12" i="3"/>
  <c r="AW12" i="3"/>
  <c r="AZ12" i="3"/>
  <c r="BA12" i="3"/>
  <c r="AS13" i="3"/>
  <c r="AT13" i="3"/>
  <c r="AW13" i="3"/>
  <c r="AZ13" i="3"/>
  <c r="BA13" i="3"/>
  <c r="AS14" i="3"/>
  <c r="AT14" i="3"/>
  <c r="AW14" i="3"/>
  <c r="AZ14" i="3"/>
  <c r="BA14" i="3"/>
  <c r="AS15" i="3"/>
  <c r="AT15" i="3"/>
  <c r="AW15" i="3"/>
  <c r="AZ15" i="3"/>
  <c r="BA15" i="3"/>
  <c r="AS16" i="3"/>
  <c r="AT16" i="3"/>
  <c r="AW16" i="3"/>
  <c r="AZ16" i="3"/>
  <c r="BA16" i="3"/>
  <c r="AS17" i="3"/>
  <c r="AT17" i="3"/>
  <c r="AW17" i="3"/>
  <c r="AZ17" i="3"/>
  <c r="BA17" i="3"/>
  <c r="AS18" i="3"/>
  <c r="AT18" i="3"/>
  <c r="AW18" i="3"/>
  <c r="AZ18" i="3"/>
  <c r="BA18" i="3"/>
  <c r="AS19" i="3"/>
  <c r="AT19" i="3"/>
  <c r="AW19" i="3"/>
  <c r="AZ19" i="3"/>
  <c r="BA19" i="3"/>
  <c r="AS20" i="3"/>
  <c r="AT20" i="3"/>
  <c r="AW20" i="3"/>
  <c r="AZ20" i="3"/>
  <c r="BA20" i="3"/>
  <c r="AS21" i="3"/>
  <c r="AT21" i="3"/>
  <c r="AW21" i="3"/>
  <c r="AZ21" i="3"/>
  <c r="BA21" i="3"/>
  <c r="AS22" i="3"/>
  <c r="AT22" i="3"/>
  <c r="AW22" i="3"/>
  <c r="AZ22" i="3"/>
  <c r="BA22" i="3"/>
  <c r="AS23" i="3"/>
  <c r="AT23" i="3"/>
  <c r="AW23" i="3"/>
  <c r="AZ23" i="3"/>
  <c r="BA23" i="3"/>
  <c r="AS24" i="3"/>
  <c r="AT24" i="3"/>
  <c r="AW24" i="3"/>
  <c r="AZ24" i="3"/>
  <c r="BA24" i="3"/>
  <c r="AS25" i="3"/>
  <c r="AT25" i="3"/>
  <c r="AW25" i="3"/>
  <c r="AZ25" i="3"/>
  <c r="BA25" i="3"/>
  <c r="AS26" i="3"/>
  <c r="AT26" i="3"/>
  <c r="AW26" i="3"/>
  <c r="AZ26" i="3"/>
  <c r="BA26" i="3"/>
  <c r="AS27" i="3"/>
  <c r="AT27" i="3"/>
  <c r="AW27" i="3"/>
  <c r="AZ27" i="3"/>
  <c r="BA27" i="3"/>
  <c r="AS28" i="3"/>
  <c r="AT28" i="3"/>
  <c r="AW28" i="3"/>
  <c r="AZ28" i="3"/>
  <c r="BA28" i="3"/>
  <c r="AS29" i="3"/>
  <c r="AT29" i="3"/>
  <c r="AW29" i="3"/>
  <c r="AZ29" i="3"/>
  <c r="BA29" i="3"/>
  <c r="AS30" i="3"/>
  <c r="AT30" i="3"/>
  <c r="AW30" i="3"/>
  <c r="AZ30" i="3"/>
  <c r="BA30" i="3"/>
  <c r="AS31" i="3"/>
  <c r="AT31" i="3"/>
  <c r="AW31" i="3"/>
  <c r="AZ31" i="3"/>
  <c r="BA31" i="3"/>
  <c r="AS32" i="3"/>
  <c r="AT32" i="3"/>
  <c r="AW32" i="3"/>
  <c r="AZ32" i="3"/>
  <c r="BA32" i="3"/>
  <c r="AS33" i="3"/>
  <c r="AT33" i="3"/>
  <c r="AW33" i="3"/>
  <c r="AZ33" i="3"/>
  <c r="BA33" i="3"/>
  <c r="AS34" i="3"/>
  <c r="AT34" i="3"/>
  <c r="AW34" i="3"/>
  <c r="AZ34" i="3"/>
  <c r="BA34" i="3"/>
  <c r="AS35" i="3"/>
  <c r="AT35" i="3"/>
  <c r="AW35" i="3"/>
  <c r="AZ35" i="3"/>
  <c r="BA35" i="3"/>
  <c r="AS36" i="3"/>
  <c r="AT36" i="3"/>
  <c r="AW36" i="3"/>
  <c r="AZ36" i="3"/>
  <c r="BA36" i="3"/>
  <c r="AS37" i="3"/>
  <c r="AT37" i="3"/>
  <c r="AW37" i="3"/>
  <c r="AZ37" i="3"/>
  <c r="BA37" i="3"/>
  <c r="AS38" i="3"/>
  <c r="AT38" i="3"/>
  <c r="AW38" i="3"/>
  <c r="AZ38" i="3"/>
  <c r="BA38" i="3"/>
  <c r="AS8" i="3"/>
  <c r="AT8" i="3"/>
  <c r="AW8" i="3"/>
  <c r="AZ8" i="3"/>
  <c r="BA8" i="3"/>
  <c r="D50" i="3"/>
  <c r="F50" i="3"/>
  <c r="O50" i="3"/>
  <c r="D54" i="3"/>
  <c r="D55" i="3"/>
  <c r="D56" i="3"/>
  <c r="D57" i="3"/>
  <c r="H50" i="3"/>
  <c r="N50" i="3"/>
  <c r="G50" i="3"/>
  <c r="E50" i="3"/>
  <c r="H49" i="3"/>
  <c r="N49" i="3"/>
  <c r="G49" i="3"/>
  <c r="F49" i="3"/>
  <c r="E49" i="3"/>
  <c r="D49" i="3"/>
  <c r="N48" i="3"/>
  <c r="N47" i="3"/>
  <c r="D47" i="3"/>
  <c r="C47" i="3"/>
  <c r="N46" i="3"/>
  <c r="AN7" i="3"/>
  <c r="AP7" i="3"/>
  <c r="T7" i="3"/>
  <c r="AR7" i="3"/>
  <c r="AS7" i="3"/>
  <c r="AT7" i="3"/>
  <c r="AV7" i="3"/>
  <c r="AW7" i="3"/>
  <c r="AX7" i="3"/>
  <c r="AN8" i="3"/>
  <c r="AP8" i="3"/>
  <c r="AQ8" i="3"/>
  <c r="T8" i="3"/>
  <c r="AR8" i="3"/>
  <c r="AV8" i="3"/>
  <c r="AX8" i="3"/>
  <c r="AN9" i="3"/>
  <c r="AP9" i="3"/>
  <c r="AQ9" i="3"/>
  <c r="T9" i="3"/>
  <c r="AR9" i="3"/>
  <c r="AS9" i="3"/>
  <c r="AT9" i="3"/>
  <c r="AV9" i="3"/>
  <c r="AW9" i="3"/>
  <c r="AX9" i="3"/>
  <c r="AN10" i="3"/>
  <c r="AP10" i="3"/>
  <c r="AQ10" i="3"/>
  <c r="T10" i="3"/>
  <c r="AR10" i="3"/>
  <c r="AV10" i="3"/>
  <c r="AX10" i="3"/>
  <c r="AN11" i="3"/>
  <c r="AP11" i="3"/>
  <c r="AQ11" i="3"/>
  <c r="T11" i="3"/>
  <c r="AR11" i="3"/>
  <c r="AV11" i="3"/>
  <c r="AX11" i="3"/>
  <c r="AN12" i="3"/>
  <c r="AP12" i="3"/>
  <c r="AQ12" i="3"/>
  <c r="T12" i="3"/>
  <c r="AR12" i="3"/>
  <c r="AV12" i="3"/>
  <c r="AX12" i="3"/>
  <c r="AN13" i="3"/>
  <c r="AP13" i="3"/>
  <c r="AQ13" i="3"/>
  <c r="AR13" i="3"/>
  <c r="AV13" i="3"/>
  <c r="AX13" i="3"/>
  <c r="AN14" i="3"/>
  <c r="AP14" i="3"/>
  <c r="AQ14" i="3"/>
  <c r="AR14" i="3"/>
  <c r="AV14" i="3"/>
  <c r="AX14" i="3"/>
  <c r="AN15" i="3"/>
  <c r="AP15" i="3"/>
  <c r="AQ15" i="3"/>
  <c r="AR15" i="3"/>
  <c r="AV15" i="3"/>
  <c r="AX15" i="3"/>
  <c r="AN16" i="3"/>
  <c r="AP16" i="3"/>
  <c r="AQ16" i="3"/>
  <c r="AR16" i="3"/>
  <c r="AV16" i="3"/>
  <c r="AX16" i="3"/>
  <c r="AN17" i="3"/>
  <c r="AP17" i="3"/>
  <c r="AQ17" i="3"/>
  <c r="AR17" i="3"/>
  <c r="AV17" i="3"/>
  <c r="AX17" i="3"/>
  <c r="AN18" i="3"/>
  <c r="AP18" i="3"/>
  <c r="AQ18" i="3"/>
  <c r="AR18" i="3"/>
  <c r="AV18" i="3"/>
  <c r="AX18" i="3"/>
  <c r="AN19" i="3"/>
  <c r="AP19" i="3"/>
  <c r="AQ19" i="3"/>
  <c r="AR19" i="3"/>
  <c r="AV19" i="3"/>
  <c r="AX19" i="3"/>
  <c r="AN20" i="3"/>
  <c r="AP20" i="3"/>
  <c r="AQ20" i="3"/>
  <c r="AR20" i="3"/>
  <c r="AV20" i="3"/>
  <c r="AX20" i="3"/>
  <c r="AN21" i="3"/>
  <c r="AP21" i="3"/>
  <c r="AQ21" i="3"/>
  <c r="AR21" i="3"/>
  <c r="AV21" i="3"/>
  <c r="AX21" i="3"/>
  <c r="AN22" i="3"/>
  <c r="AP22" i="3"/>
  <c r="AQ22" i="3"/>
  <c r="AR22" i="3"/>
  <c r="AV22" i="3"/>
  <c r="AX22" i="3"/>
  <c r="AN23" i="3"/>
  <c r="AP23" i="3"/>
  <c r="AQ23" i="3"/>
  <c r="AR23" i="3"/>
  <c r="AV23" i="3"/>
  <c r="AX23" i="3"/>
  <c r="AN24" i="3"/>
  <c r="AP24" i="3"/>
  <c r="AQ24" i="3"/>
  <c r="AR24" i="3"/>
  <c r="AV24" i="3"/>
  <c r="AX24" i="3"/>
  <c r="AN25" i="3"/>
  <c r="AP25" i="3"/>
  <c r="AQ25" i="3"/>
  <c r="AR25" i="3"/>
  <c r="AV25" i="3"/>
  <c r="AX25" i="3"/>
  <c r="AN26" i="3"/>
  <c r="AP26" i="3"/>
  <c r="AQ26" i="3"/>
  <c r="AR26" i="3"/>
  <c r="AV26" i="3"/>
  <c r="AX26" i="3"/>
  <c r="AN27" i="3"/>
  <c r="AP27" i="3"/>
  <c r="AQ27" i="3"/>
  <c r="AR27" i="3"/>
  <c r="AV27" i="3"/>
  <c r="AX27" i="3"/>
  <c r="AN28" i="3"/>
  <c r="AP28" i="3"/>
  <c r="AQ28" i="3"/>
  <c r="AR28" i="3"/>
  <c r="AV28" i="3"/>
  <c r="AX28" i="3"/>
  <c r="AN29" i="3"/>
  <c r="AP29" i="3"/>
  <c r="AQ29" i="3"/>
  <c r="AR29" i="3"/>
  <c r="AV29" i="3"/>
  <c r="AX29" i="3"/>
  <c r="AN30" i="3"/>
  <c r="AP30" i="3"/>
  <c r="AQ30" i="3"/>
  <c r="AR30" i="3"/>
  <c r="AV30" i="3"/>
  <c r="AX30" i="3"/>
  <c r="AN31" i="3"/>
  <c r="AP31" i="3"/>
  <c r="AQ31" i="3"/>
  <c r="AR31" i="3"/>
  <c r="AV31" i="3"/>
  <c r="AX31" i="3"/>
  <c r="AN32" i="3"/>
  <c r="AP32" i="3"/>
  <c r="AQ32" i="3"/>
  <c r="AR32" i="3"/>
  <c r="AV32" i="3"/>
  <c r="AX32" i="3"/>
  <c r="AN33" i="3"/>
  <c r="AP33" i="3"/>
  <c r="AQ33" i="3"/>
  <c r="AR33" i="3"/>
  <c r="AV33" i="3"/>
  <c r="AX33" i="3"/>
  <c r="AN34" i="3"/>
  <c r="AP34" i="3"/>
  <c r="AQ34" i="3"/>
  <c r="AR34" i="3"/>
  <c r="AV34" i="3"/>
  <c r="AX34" i="3"/>
  <c r="AN35" i="3"/>
  <c r="AP35" i="3"/>
  <c r="AQ35" i="3"/>
  <c r="AR35" i="3"/>
  <c r="AV35" i="3"/>
  <c r="AX35" i="3"/>
  <c r="AN36" i="3"/>
  <c r="AP36" i="3"/>
  <c r="AQ36" i="3"/>
  <c r="AR36" i="3"/>
  <c r="AV36" i="3"/>
  <c r="AX36" i="3"/>
  <c r="AN37" i="3"/>
  <c r="AP37" i="3"/>
  <c r="AQ37" i="3"/>
  <c r="AR37" i="3"/>
  <c r="AV37" i="3"/>
  <c r="AX37" i="3"/>
  <c r="AN38" i="3"/>
  <c r="AP38" i="3"/>
  <c r="AQ38" i="3"/>
  <c r="AR38" i="3"/>
  <c r="AV38" i="3"/>
  <c r="AX38" i="3"/>
  <c r="AP6" i="3"/>
  <c r="AQ6" i="3"/>
  <c r="T6" i="3"/>
  <c r="AR6" i="3"/>
  <c r="AS6" i="3"/>
  <c r="AT6" i="3"/>
  <c r="AV6" i="3"/>
  <c r="AW6" i="3"/>
  <c r="AX6" i="3"/>
  <c r="AN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E3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Y7" i="1"/>
  <c r="AA7" i="1"/>
  <c r="AB7" i="1"/>
  <c r="AC7" i="1"/>
  <c r="AD7" i="1"/>
  <c r="AI7" i="1"/>
  <c r="AJ7" i="1"/>
  <c r="Y8" i="1"/>
  <c r="AA8" i="1"/>
  <c r="AB8" i="1"/>
  <c r="AC8" i="1"/>
  <c r="AD8" i="1"/>
  <c r="AI8" i="1"/>
  <c r="AJ8" i="1"/>
  <c r="Y9" i="1"/>
  <c r="AA9" i="1"/>
  <c r="AB9" i="1"/>
  <c r="AC9" i="1"/>
  <c r="AD9" i="1"/>
  <c r="AI9" i="1"/>
  <c r="AJ9" i="1"/>
  <c r="Y10" i="1"/>
  <c r="AA10" i="1"/>
  <c r="AB10" i="1"/>
  <c r="AC10" i="1"/>
  <c r="AD10" i="1"/>
  <c r="AI10" i="1"/>
  <c r="AJ10" i="1"/>
  <c r="Y11" i="1"/>
  <c r="AA11" i="1"/>
  <c r="AB11" i="1"/>
  <c r="AC11" i="1"/>
  <c r="AD11" i="1"/>
  <c r="AI11" i="1"/>
  <c r="AJ11" i="1"/>
  <c r="Y12" i="1"/>
  <c r="AA12" i="1"/>
  <c r="AB12" i="1"/>
  <c r="AC12" i="1"/>
  <c r="AD12" i="1"/>
  <c r="AI12" i="1"/>
  <c r="AJ12" i="1"/>
  <c r="Y13" i="1"/>
  <c r="AA13" i="1"/>
  <c r="AB13" i="1"/>
  <c r="AC13" i="1"/>
  <c r="AD13" i="1"/>
  <c r="AI13" i="1"/>
  <c r="AJ13" i="1"/>
  <c r="Y14" i="1"/>
  <c r="AA14" i="1"/>
  <c r="AB14" i="1"/>
  <c r="AC14" i="1"/>
  <c r="AD14" i="1"/>
  <c r="AI14" i="1"/>
  <c r="AJ14" i="1"/>
  <c r="Y15" i="1"/>
  <c r="AA15" i="1"/>
  <c r="AB15" i="1"/>
  <c r="AC15" i="1"/>
  <c r="AD15" i="1"/>
  <c r="AI15" i="1"/>
  <c r="AJ15" i="1"/>
  <c r="Y16" i="1"/>
  <c r="AA16" i="1"/>
  <c r="AB16" i="1"/>
  <c r="AC16" i="1"/>
  <c r="AD16" i="1"/>
  <c r="AI16" i="1"/>
  <c r="AJ16" i="1"/>
  <c r="Y17" i="1"/>
  <c r="AA17" i="1"/>
  <c r="AB17" i="1"/>
  <c r="AC17" i="1"/>
  <c r="AD17" i="1"/>
  <c r="AI17" i="1"/>
  <c r="AJ17" i="1"/>
  <c r="Y18" i="1"/>
  <c r="AA18" i="1"/>
  <c r="AB18" i="1"/>
  <c r="AC18" i="1"/>
  <c r="AD18" i="1"/>
  <c r="AI18" i="1"/>
  <c r="AJ18" i="1"/>
  <c r="Y19" i="1"/>
  <c r="AA19" i="1"/>
  <c r="AB19" i="1"/>
  <c r="AC19" i="1"/>
  <c r="AD19" i="1"/>
  <c r="AI19" i="1"/>
  <c r="AJ19" i="1"/>
  <c r="Y20" i="1"/>
  <c r="AA20" i="1"/>
  <c r="AB20" i="1"/>
  <c r="AC20" i="1"/>
  <c r="AD20" i="1"/>
  <c r="AI20" i="1"/>
  <c r="AJ20" i="1"/>
  <c r="Y21" i="1"/>
  <c r="AA21" i="1"/>
  <c r="AB21" i="1"/>
  <c r="AC21" i="1"/>
  <c r="AD21" i="1"/>
  <c r="AI21" i="1"/>
  <c r="AJ21" i="1"/>
  <c r="AJ22" i="1"/>
  <c r="AJ23" i="1"/>
  <c r="AJ24" i="1"/>
  <c r="AJ25" i="1"/>
  <c r="AJ26" i="1"/>
  <c r="Y27" i="1"/>
  <c r="AA27" i="1"/>
  <c r="AB27" i="1"/>
  <c r="AC27" i="1"/>
  <c r="AD27" i="1"/>
  <c r="AI27" i="1"/>
  <c r="AJ27" i="1"/>
  <c r="Y28" i="1"/>
  <c r="AA28" i="1"/>
  <c r="AB28" i="1"/>
  <c r="AC28" i="1"/>
  <c r="AD28" i="1"/>
  <c r="AI28" i="1"/>
  <c r="AJ28" i="1"/>
  <c r="Y29" i="1"/>
  <c r="AA29" i="1"/>
  <c r="AB29" i="1"/>
  <c r="AC29" i="1"/>
  <c r="AD29" i="1"/>
  <c r="AI29" i="1"/>
  <c r="AJ29" i="1"/>
  <c r="Y30" i="1"/>
  <c r="AA30" i="1"/>
  <c r="AB30" i="1"/>
  <c r="AC30" i="1"/>
  <c r="AD30" i="1"/>
  <c r="AI30" i="1"/>
  <c r="AJ30" i="1"/>
  <c r="Y31" i="1"/>
  <c r="AA31" i="1"/>
  <c r="AB31" i="1"/>
  <c r="AC31" i="1"/>
  <c r="AD31" i="1"/>
  <c r="AI31" i="1"/>
  <c r="AJ31" i="1"/>
  <c r="Y32" i="1"/>
  <c r="AA32" i="1"/>
  <c r="AB32" i="1"/>
  <c r="AC32" i="1"/>
  <c r="AD32" i="1"/>
  <c r="AI32" i="1"/>
  <c r="AJ32" i="1"/>
  <c r="Y33" i="1"/>
  <c r="AA33" i="1"/>
  <c r="AB33" i="1"/>
  <c r="AC33" i="1"/>
  <c r="AD33" i="1"/>
  <c r="AI33" i="1"/>
  <c r="AJ33" i="1"/>
  <c r="Y34" i="1"/>
  <c r="AA34" i="1"/>
  <c r="AB34" i="1"/>
  <c r="AC34" i="1"/>
  <c r="AD34" i="1"/>
  <c r="AI34" i="1"/>
  <c r="AJ34" i="1"/>
  <c r="Y35" i="1"/>
  <c r="AA35" i="1"/>
  <c r="AB35" i="1"/>
  <c r="AC35" i="1"/>
  <c r="AD35" i="1"/>
  <c r="AI35" i="1"/>
  <c r="AJ35" i="1"/>
  <c r="Y36" i="1"/>
  <c r="AA36" i="1"/>
  <c r="AB36" i="1"/>
  <c r="AC36" i="1"/>
  <c r="AD36" i="1"/>
  <c r="AI36" i="1"/>
  <c r="AJ36" i="1"/>
  <c r="Y37" i="1"/>
  <c r="AA37" i="1"/>
  <c r="AB37" i="1"/>
  <c r="AC37" i="1"/>
  <c r="AD37" i="1"/>
  <c r="AI37" i="1"/>
  <c r="AJ37" i="1"/>
  <c r="Y38" i="1"/>
  <c r="AA38" i="1"/>
  <c r="AB38" i="1"/>
  <c r="AC38" i="1"/>
  <c r="AD38" i="1"/>
  <c r="AI38" i="1"/>
  <c r="AJ38" i="1"/>
  <c r="Y39" i="1"/>
  <c r="AA39" i="1"/>
  <c r="AB39" i="1"/>
  <c r="AC39" i="1"/>
  <c r="AD39" i="1"/>
  <c r="AI39" i="1"/>
  <c r="AJ39" i="1"/>
  <c r="Y40" i="1"/>
  <c r="AA40" i="1"/>
  <c r="AB40" i="1"/>
  <c r="AC40" i="1"/>
  <c r="AD40" i="1"/>
  <c r="AI40" i="1"/>
  <c r="AJ40" i="1"/>
  <c r="Y41" i="1"/>
  <c r="AA41" i="1"/>
  <c r="AB41" i="1"/>
  <c r="AC41" i="1"/>
  <c r="AD41" i="1"/>
  <c r="AI41" i="1"/>
  <c r="AJ41" i="1"/>
  <c r="Y42" i="1"/>
  <c r="AA42" i="1"/>
  <c r="AB42" i="1"/>
  <c r="AC42" i="1"/>
  <c r="AD42" i="1"/>
  <c r="AI42" i="1"/>
  <c r="AJ42" i="1"/>
  <c r="Y43" i="1"/>
  <c r="AA43" i="1"/>
  <c r="AB43" i="1"/>
  <c r="AC43" i="1"/>
  <c r="AD43" i="1"/>
  <c r="AI43" i="1"/>
  <c r="AJ43" i="1"/>
  <c r="Y44" i="1"/>
  <c r="AA44" i="1"/>
  <c r="AB44" i="1"/>
  <c r="AC44" i="1"/>
  <c r="AD44" i="1"/>
  <c r="AI44" i="1"/>
  <c r="AJ44" i="1"/>
  <c r="Y45" i="1"/>
  <c r="AA45" i="1"/>
  <c r="AB45" i="1"/>
  <c r="AC45" i="1"/>
  <c r="AD45" i="1"/>
  <c r="AI45" i="1"/>
  <c r="AJ45" i="1"/>
  <c r="Y46" i="1"/>
  <c r="AA46" i="1"/>
  <c r="AB46" i="1"/>
  <c r="AC46" i="1"/>
  <c r="AD46" i="1"/>
  <c r="AI46" i="1"/>
  <c r="AJ46" i="1"/>
  <c r="Y47" i="1"/>
  <c r="AA47" i="1"/>
  <c r="AB47" i="1"/>
  <c r="AC47" i="1"/>
  <c r="AD47" i="1"/>
  <c r="AI47" i="1"/>
  <c r="AJ47" i="1"/>
  <c r="Y48" i="1"/>
  <c r="AA48" i="1"/>
  <c r="AB48" i="1"/>
  <c r="AC48" i="1"/>
  <c r="AD48" i="1"/>
  <c r="AI48" i="1"/>
  <c r="AJ48" i="1"/>
  <c r="Y49" i="1"/>
  <c r="AA49" i="1"/>
  <c r="AB49" i="1"/>
  <c r="AC49" i="1"/>
  <c r="AD49" i="1"/>
  <c r="AI49" i="1"/>
  <c r="AJ49" i="1"/>
  <c r="Y50" i="1"/>
  <c r="AA50" i="1"/>
  <c r="AB50" i="1"/>
  <c r="AC50" i="1"/>
  <c r="AD50" i="1"/>
  <c r="AI50" i="1"/>
  <c r="AJ50" i="1"/>
  <c r="Y51" i="1"/>
  <c r="AA51" i="1"/>
  <c r="AB51" i="1"/>
  <c r="AC51" i="1"/>
  <c r="AD51" i="1"/>
  <c r="AI51" i="1"/>
  <c r="AJ51" i="1"/>
  <c r="Y52" i="1"/>
  <c r="AA52" i="1"/>
  <c r="AB52" i="1"/>
  <c r="AC52" i="1"/>
  <c r="AD52" i="1"/>
  <c r="AI52" i="1"/>
  <c r="AJ52" i="1"/>
  <c r="Y53" i="1"/>
  <c r="AA53" i="1"/>
  <c r="AB53" i="1"/>
  <c r="AC53" i="1"/>
  <c r="AD53" i="1"/>
  <c r="AI53" i="1"/>
  <c r="AJ53" i="1"/>
  <c r="Y54" i="1"/>
  <c r="AA54" i="1"/>
  <c r="AB54" i="1"/>
  <c r="AC54" i="1"/>
  <c r="AD54" i="1"/>
  <c r="AI54" i="1"/>
  <c r="AJ54" i="1"/>
  <c r="Y55" i="1"/>
  <c r="AA55" i="1"/>
  <c r="AB55" i="1"/>
  <c r="AC55" i="1"/>
  <c r="AD55" i="1"/>
  <c r="AI55" i="1"/>
  <c r="AJ55" i="1"/>
  <c r="Y56" i="1"/>
  <c r="AA56" i="1"/>
  <c r="AB56" i="1"/>
  <c r="AC56" i="1"/>
  <c r="AD56" i="1"/>
  <c r="AI56" i="1"/>
  <c r="AJ56" i="1"/>
  <c r="Y57" i="1"/>
  <c r="AA57" i="1"/>
  <c r="AB57" i="1"/>
  <c r="AC57" i="1"/>
  <c r="AD57" i="1"/>
  <c r="AI57" i="1"/>
  <c r="AJ57" i="1"/>
  <c r="Y58" i="1"/>
  <c r="AA58" i="1"/>
  <c r="AB58" i="1"/>
  <c r="AC58" i="1"/>
  <c r="AD58" i="1"/>
  <c r="AI58" i="1"/>
  <c r="AJ58" i="1"/>
  <c r="AJ6" i="1"/>
  <c r="AA77" i="1"/>
  <c r="N78" i="1"/>
  <c r="S78" i="1"/>
  <c r="T78" i="1"/>
  <c r="U78" i="1"/>
  <c r="W78" i="1"/>
  <c r="Z78" i="1"/>
  <c r="Z77" i="1"/>
  <c r="Z76" i="1"/>
  <c r="K59" i="1"/>
  <c r="Y59" i="1"/>
  <c r="K60" i="1"/>
  <c r="Y60" i="1"/>
  <c r="K61" i="1"/>
  <c r="Y61" i="1"/>
  <c r="K62" i="1"/>
  <c r="Y62" i="1"/>
  <c r="K63" i="1"/>
  <c r="Y63" i="1"/>
  <c r="K64" i="1"/>
  <c r="Y64" i="1"/>
  <c r="K65" i="1"/>
  <c r="Y65" i="1"/>
  <c r="K66" i="1"/>
  <c r="Y66" i="1"/>
  <c r="K67" i="1"/>
  <c r="Y67" i="1"/>
  <c r="K68" i="1"/>
  <c r="Y68" i="1"/>
  <c r="K69" i="1"/>
  <c r="Y69" i="1"/>
  <c r="K70" i="1"/>
  <c r="Y70" i="1"/>
  <c r="L7" i="1"/>
  <c r="Z7" i="1"/>
  <c r="L8" i="1"/>
  <c r="Z8" i="1"/>
  <c r="L9" i="1"/>
  <c r="Z9" i="1"/>
  <c r="L10" i="1"/>
  <c r="Z10" i="1"/>
  <c r="L11" i="1"/>
  <c r="Z11" i="1"/>
  <c r="L12" i="1"/>
  <c r="Z12" i="1"/>
  <c r="L13" i="1"/>
  <c r="Z13" i="1"/>
  <c r="L14" i="1"/>
  <c r="Z14" i="1"/>
  <c r="L15" i="1"/>
  <c r="Z15" i="1"/>
  <c r="L16" i="1"/>
  <c r="Z16" i="1"/>
  <c r="L17" i="1"/>
  <c r="Z17" i="1"/>
  <c r="L18" i="1"/>
  <c r="Z18" i="1"/>
  <c r="L19" i="1"/>
  <c r="Z19" i="1"/>
  <c r="L20" i="1"/>
  <c r="Z20" i="1"/>
  <c r="L21" i="1"/>
  <c r="Z21" i="1"/>
  <c r="L6" i="1"/>
  <c r="Z6" i="1"/>
  <c r="N59" i="1"/>
  <c r="AB59" i="1"/>
  <c r="N60" i="1"/>
  <c r="AB60" i="1"/>
  <c r="N61" i="1"/>
  <c r="AB61" i="1"/>
  <c r="N64" i="1"/>
  <c r="AB64" i="1"/>
  <c r="N65" i="1"/>
  <c r="AB65" i="1"/>
  <c r="N66" i="1"/>
  <c r="AB66" i="1"/>
  <c r="N67" i="1"/>
  <c r="AB67" i="1"/>
  <c r="N68" i="1"/>
  <c r="AB68" i="1"/>
  <c r="N69" i="1"/>
  <c r="AB69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M59" i="1"/>
  <c r="O59" i="1"/>
  <c r="P59" i="1"/>
  <c r="L60" i="1"/>
  <c r="M60" i="1"/>
  <c r="O60" i="1"/>
  <c r="P60" i="1"/>
  <c r="L61" i="1"/>
  <c r="M61" i="1"/>
  <c r="O61" i="1"/>
  <c r="P61" i="1"/>
  <c r="L62" i="1"/>
  <c r="M62" i="1"/>
  <c r="N62" i="1"/>
  <c r="O62" i="1"/>
  <c r="P62" i="1"/>
  <c r="L63" i="1"/>
  <c r="M63" i="1"/>
  <c r="N63" i="1"/>
  <c r="O63" i="1"/>
  <c r="P63" i="1"/>
  <c r="L64" i="1"/>
  <c r="M64" i="1"/>
  <c r="O64" i="1"/>
  <c r="P64" i="1"/>
  <c r="L65" i="1"/>
  <c r="M65" i="1"/>
  <c r="O65" i="1"/>
  <c r="P65" i="1"/>
  <c r="L66" i="1"/>
  <c r="M66" i="1"/>
  <c r="O66" i="1"/>
  <c r="P66" i="1"/>
  <c r="L67" i="1"/>
  <c r="M67" i="1"/>
  <c r="O67" i="1"/>
  <c r="P67" i="1"/>
  <c r="L68" i="1"/>
  <c r="M68" i="1"/>
  <c r="O68" i="1"/>
  <c r="P68" i="1"/>
  <c r="L69" i="1"/>
  <c r="M69" i="1"/>
  <c r="O69" i="1"/>
  <c r="P69" i="1"/>
  <c r="L70" i="1"/>
  <c r="M70" i="1"/>
  <c r="N70" i="1"/>
  <c r="O70" i="1"/>
  <c r="P70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8" i="2"/>
  <c r="A9" i="2"/>
  <c r="A10" i="2"/>
  <c r="A11" i="2"/>
  <c r="A12" i="2"/>
  <c r="A13" i="2"/>
  <c r="A14" i="2"/>
  <c r="A15" i="2"/>
  <c r="A16" i="2"/>
</calcChain>
</file>

<file path=xl/sharedStrings.xml><?xml version="1.0" encoding="utf-8"?>
<sst xmlns="http://schemas.openxmlformats.org/spreadsheetml/2006/main" count="547" uniqueCount="261">
  <si>
    <t>Bread</t>
  </si>
  <si>
    <t>Tea</t>
  </si>
  <si>
    <t>Sugar</t>
  </si>
  <si>
    <t xml:space="preserve">Cheese </t>
  </si>
  <si>
    <t>Potatoes</t>
  </si>
  <si>
    <r>
      <t xml:space="preserve">(b) P.G. Macarthy, "Wages in Australia 1891-1915," </t>
    </r>
    <r>
      <rPr>
        <i/>
        <sz val="12"/>
        <rFont val="Times New Roman"/>
      </rPr>
      <t>Australian Economic History Review</t>
    </r>
    <r>
      <rPr>
        <sz val="12"/>
        <rFont val="Times New Roman"/>
      </rPr>
      <t xml:space="preserve"> 10, 1970, 57-76.  Macarthy's index has an absolute value </t>
    </r>
  </si>
  <si>
    <r>
      <t>NSW</t>
    </r>
    <r>
      <rPr>
        <vertAlign val="superscript"/>
        <sz val="14"/>
        <rFont val="Times New Roman"/>
      </rPr>
      <t>a</t>
    </r>
  </si>
  <si>
    <r>
      <t>NSW</t>
    </r>
    <r>
      <rPr>
        <vertAlign val="superscript"/>
        <sz val="14"/>
        <rFont val="Times New Roman"/>
      </rPr>
      <t>b</t>
    </r>
  </si>
  <si>
    <r>
      <t>Vic</t>
    </r>
    <r>
      <rPr>
        <vertAlign val="superscript"/>
        <sz val="14"/>
        <rFont val="Times New Roman"/>
      </rPr>
      <t>a</t>
    </r>
  </si>
  <si>
    <r>
      <t>Vic</t>
    </r>
    <r>
      <rPr>
        <vertAlign val="superscript"/>
        <sz val="14"/>
        <rFont val="Times New Roman"/>
      </rPr>
      <t>b</t>
    </r>
  </si>
  <si>
    <r>
      <t>Qld</t>
    </r>
    <r>
      <rPr>
        <vertAlign val="superscript"/>
        <sz val="14"/>
        <rFont val="Times New Roman"/>
      </rPr>
      <t>a</t>
    </r>
  </si>
  <si>
    <r>
      <t>SA</t>
    </r>
    <r>
      <rPr>
        <vertAlign val="superscript"/>
        <sz val="14"/>
        <rFont val="Times New Roman"/>
      </rPr>
      <t>a</t>
    </r>
  </si>
  <si>
    <t>Wray Vampley (ed.), Fairfax, Syme, &amp; Weldon Associates, 1987, p. 222.</t>
  </si>
  <si>
    <t>[Can add tea for 1869 and earlier.]</t>
    <phoneticPr fontId="1" type="noConversion"/>
  </si>
  <si>
    <t>1820-1850</t>
    <phoneticPr fontId="1" type="noConversion"/>
  </si>
  <si>
    <t>NSW/Eng 3 foods</t>
    <phoneticPr fontId="1" type="noConversion"/>
  </si>
  <si>
    <t>Meal</t>
    <phoneticPr fontId="1" type="noConversion"/>
  </si>
  <si>
    <t>Total</t>
    <phoneticPr fontId="1" type="noConversion"/>
  </si>
  <si>
    <t>of these</t>
    <phoneticPr fontId="1" type="noConversion"/>
  </si>
  <si>
    <r>
      <t xml:space="preserve">Broadberry </t>
    </r>
    <r>
      <rPr>
        <i/>
        <u/>
        <sz val="12"/>
        <rFont val="Times New Roman"/>
      </rPr>
      <t>et al.</t>
    </r>
    <r>
      <rPr>
        <u/>
        <sz val="12"/>
        <rFont val="Times New Roman"/>
      </rPr>
      <t xml:space="preserve"> (2015) expenditure shares for Great Britain 1801-03, respectability bundle</t>
    </r>
    <phoneticPr fontId="1" type="noConversion"/>
  </si>
  <si>
    <t xml:space="preserve">Note: Retail prices are subject to significant changes in the quality and type of goods being measured. </t>
  </si>
  <si>
    <r>
      <t>132.78</t>
    </r>
    <r>
      <rPr>
        <vertAlign val="superscript"/>
        <sz val="12"/>
        <rFont val="Times New Roman"/>
      </rPr>
      <t>a</t>
    </r>
  </si>
  <si>
    <t>to 1913</t>
    <phoneticPr fontId="1" type="noConversion"/>
  </si>
  <si>
    <t>to 1914</t>
    <phoneticPr fontId="1" type="noConversion"/>
  </si>
  <si>
    <t>Bread</t>
    <phoneticPr fontId="1" type="noConversion"/>
  </si>
  <si>
    <t>Tea</t>
    <phoneticPr fontId="1" type="noConversion"/>
  </si>
  <si>
    <t>Ratios, Aus / England</t>
    <phoneticPr fontId="1" type="noConversion"/>
  </si>
  <si>
    <t>England prices in grams of silver (Clark)</t>
    <phoneticPr fontId="1" type="noConversion"/>
  </si>
  <si>
    <t>England (Clark)</t>
    <phoneticPr fontId="1" type="noConversion"/>
  </si>
  <si>
    <t>to 1869</t>
    <phoneticPr fontId="1" type="noConversion"/>
  </si>
  <si>
    <t>to 1902</t>
    <phoneticPr fontId="1" type="noConversion"/>
  </si>
  <si>
    <t>per kg loaf</t>
  </si>
  <si>
    <r>
      <t xml:space="preserve">pound </t>
    </r>
    <r>
      <rPr>
        <b/>
        <sz val="12"/>
        <rFont val="Times New Roman"/>
      </rPr>
      <t>(index)</t>
    </r>
  </si>
  <si>
    <r>
      <t xml:space="preserve">pound </t>
    </r>
    <r>
      <rPr>
        <b/>
        <sz val="12"/>
        <rFont val="Times New Roman"/>
      </rPr>
      <t>(actual)</t>
    </r>
  </si>
  <si>
    <r>
      <t xml:space="preserve">pound </t>
    </r>
    <r>
      <rPr>
        <b/>
        <sz val="12"/>
        <rFont val="Times New Roman"/>
      </rPr>
      <t xml:space="preserve">(index) </t>
    </r>
  </si>
  <si>
    <t>Shares of five-food totals</t>
    <phoneticPr fontId="1" type="noConversion"/>
  </si>
  <si>
    <t>Clothing</t>
  </si>
  <si>
    <t>Rent</t>
  </si>
  <si>
    <t>Servants</t>
  </si>
  <si>
    <t>Workers and the poor</t>
  </si>
  <si>
    <t>Bottom 40%, 1688 (King-R. Stone)</t>
  </si>
  <si>
    <t>Phelps Brown - Hopkins (1981)</t>
  </si>
  <si>
    <t>Poor in 1787/96 (Davies-Eden)</t>
  </si>
  <si>
    <t>per gram Ag</t>
  </si>
  <si>
    <t>1850-1914</t>
    <phoneticPr fontId="0"/>
  </si>
  <si>
    <t>[Filled in only for 1850-1914 here.]</t>
    <phoneticPr fontId="1" type="noConversion"/>
  </si>
  <si>
    <t>Assume a "kg loaf", as in the Sydney price series from 1850 on.</t>
    <phoneticPr fontId="1" type="noConversion"/>
  </si>
  <si>
    <t>Sydney prices in grams of silver</t>
    <phoneticPr fontId="1" type="noConversion"/>
  </si>
  <si>
    <t>Sydney prices in pence:</t>
    <phoneticPr fontId="1" type="noConversion"/>
  </si>
  <si>
    <t>n.a.</t>
    <phoneticPr fontId="1" type="noConversion"/>
  </si>
  <si>
    <t>(??)</t>
    <phoneticPr fontId="1" type="noConversion"/>
  </si>
  <si>
    <r>
      <t xml:space="preserve">per </t>
    </r>
    <r>
      <rPr>
        <b/>
        <u/>
        <sz val="12"/>
        <rFont val="Times New Roman"/>
      </rPr>
      <t>kg</t>
    </r>
    <phoneticPr fontId="1" type="noConversion"/>
  </si>
  <si>
    <t>|</t>
    <phoneticPr fontId="1" type="noConversion"/>
  </si>
  <si>
    <t>For 1818-24, @ 1825 ratio of Pbread/Pflour</t>
    <phoneticPr fontId="1" type="noConversion"/>
  </si>
  <si>
    <t>Pure silver</t>
  </si>
  <si>
    <t>pence mkt price</t>
    <phoneticPr fontId="0"/>
  </si>
  <si>
    <t>Peter Lindert and Shahar Sansani</t>
  </si>
  <si>
    <r>
      <t xml:space="preserve">Source for wages: Withers, Glen, Anthony M. Endres, and Len Perry, "Labour" in </t>
    </r>
    <r>
      <rPr>
        <i/>
        <sz val="12"/>
        <rFont val="Times New Roman"/>
      </rPr>
      <t>Australian Historical Statistics,</t>
    </r>
    <r>
      <rPr>
        <sz val="12"/>
        <rFont val="Times New Roman"/>
      </rPr>
      <t xml:space="preserve"> </t>
    </r>
  </si>
  <si>
    <t>In grams of silver --</t>
  </si>
  <si>
    <t>In shillings or pence --</t>
  </si>
  <si>
    <t>per liter</t>
  </si>
  <si>
    <t>per kg</t>
  </si>
  <si>
    <t>per loaf</t>
  </si>
  <si>
    <t>per unit</t>
  </si>
  <si>
    <t>per dozen</t>
  </si>
  <si>
    <r>
      <t>pound</t>
    </r>
    <r>
      <rPr>
        <sz val="12"/>
        <rFont val="Times New Roman"/>
      </rPr>
      <t xml:space="preserve"> Sterling</t>
    </r>
  </si>
  <si>
    <t>Wray Vampley (ed.), Fairfax, Syme, &amp; Weldon Associates, 1987, pp. 154, 161.</t>
  </si>
  <si>
    <t>Average Annual Earnings in Manufacturing, By Gender, States 1909-1968</t>
  </si>
  <si>
    <t>Male</t>
  </si>
  <si>
    <t>Female</t>
  </si>
  <si>
    <t>Year</t>
  </si>
  <si>
    <t>NSW</t>
  </si>
  <si>
    <t>Vic</t>
  </si>
  <si>
    <t>Qld</t>
  </si>
  <si>
    <t>SA</t>
  </si>
  <si>
    <t>Tas</t>
  </si>
  <si>
    <t>WA</t>
  </si>
  <si>
    <t>Aust</t>
  </si>
  <si>
    <t>New South Wales, Local Commodity Prices, 1818-1850</t>
  </si>
  <si>
    <r>
      <t xml:space="preserve">Source for prices in Sydney: Shergold, Peter, "Prices and Consumption" in </t>
    </r>
    <r>
      <rPr>
        <i/>
        <sz val="12"/>
        <rFont val="Times New Roman"/>
      </rPr>
      <t>Australian Historical Statistics,</t>
    </r>
    <r>
      <rPr>
        <sz val="12"/>
        <rFont val="Times New Roman"/>
      </rPr>
      <t xml:space="preserve"> </t>
    </r>
  </si>
  <si>
    <t>Grams of</t>
  </si>
  <si>
    <t>silver per</t>
  </si>
  <si>
    <t>English pence</t>
  </si>
  <si>
    <r>
      <t>shilling</t>
    </r>
    <r>
      <rPr>
        <sz val="12"/>
        <rFont val="Times New Roman"/>
      </rPr>
      <t xml:space="preserve"> per liter</t>
    </r>
  </si>
  <si>
    <r>
      <t>shilling</t>
    </r>
    <r>
      <rPr>
        <sz val="12"/>
        <rFont val="Times New Roman"/>
      </rPr>
      <t xml:space="preserve"> per kg</t>
    </r>
  </si>
  <si>
    <r>
      <t>pence</t>
    </r>
    <r>
      <rPr>
        <sz val="12"/>
        <rFont val="Times New Roman"/>
      </rPr>
      <t xml:space="preserve"> per loaf</t>
    </r>
  </si>
  <si>
    <r>
      <t>shilling</t>
    </r>
    <r>
      <rPr>
        <sz val="12"/>
        <rFont val="Times New Roman"/>
      </rPr>
      <t xml:space="preserve"> per doz</t>
    </r>
  </si>
  <si>
    <r>
      <t>pence</t>
    </r>
    <r>
      <rPr>
        <sz val="12"/>
        <rFont val="Times New Roman"/>
      </rPr>
      <t xml:space="preserve"> per kg</t>
    </r>
  </si>
  <si>
    <t>Lamb &amp;</t>
    <phoneticPr fontId="1" type="noConversion"/>
  </si>
  <si>
    <t>Mutton</t>
    <phoneticPr fontId="1" type="noConversion"/>
  </si>
  <si>
    <t>Margarine</t>
    <phoneticPr fontId="1" type="noConversion"/>
  </si>
  <si>
    <t>Butter &amp;</t>
    <phoneticPr fontId="1" type="noConversion"/>
  </si>
  <si>
    <t>Flour &amp;</t>
    <phoneticPr fontId="1" type="noConversion"/>
  </si>
  <si>
    <t>Maize</t>
  </si>
  <si>
    <t>Barley</t>
  </si>
  <si>
    <t>Oats</t>
  </si>
  <si>
    <t>Flour</t>
  </si>
  <si>
    <t xml:space="preserve">Bread </t>
  </si>
  <si>
    <t>Poultry</t>
  </si>
  <si>
    <t>Eggs</t>
  </si>
  <si>
    <t>Cheese</t>
  </si>
  <si>
    <t>Butter</t>
  </si>
  <si>
    <t>shilling</t>
  </si>
  <si>
    <t>(a) 1848-1850 = 100</t>
  </si>
  <si>
    <t>Weekly Wages, Colonies and States, 1861-1914</t>
  </si>
  <si>
    <t>Year (Dec 31)</t>
  </si>
  <si>
    <t>Note: 1891=100</t>
  </si>
  <si>
    <t>in 1891 of £1.12.11 (NSW) and £1.8.6 (Vic).</t>
  </si>
  <si>
    <t>Annual Averages Retail Prices, Sydney, New South Wales, 1850-1983</t>
  </si>
  <si>
    <t>Year 31 Dec</t>
  </si>
  <si>
    <t>Wheat</t>
  </si>
  <si>
    <t>(??)</t>
    <phoneticPr fontId="1" type="noConversion"/>
  </si>
  <si>
    <t>times 10?</t>
    <phoneticPr fontId="1" type="noConversion"/>
  </si>
  <si>
    <t>or this</t>
    <phoneticPr fontId="1" type="noConversion"/>
  </si>
  <si>
    <t>Pork</t>
  </si>
  <si>
    <t>Milk</t>
  </si>
  <si>
    <t>Total</t>
  </si>
  <si>
    <t>USA</t>
  </si>
  <si>
    <t>GB</t>
  </si>
  <si>
    <t>Williamson weights</t>
    <phoneticPr fontId="1" type="noConversion"/>
  </si>
  <si>
    <t>Tea &amp;</t>
    <phoneticPr fontId="1" type="noConversion"/>
  </si>
  <si>
    <t>Coffee</t>
    <phoneticPr fontId="1" type="noConversion"/>
  </si>
  <si>
    <t>Bacon &amp;</t>
    <phoneticPr fontId="1" type="noConversion"/>
  </si>
  <si>
    <t>Sausage</t>
    <phoneticPr fontId="1" type="noConversion"/>
  </si>
  <si>
    <t>Beef &amp;</t>
    <phoneticPr fontId="1" type="noConversion"/>
  </si>
  <si>
    <t>Veal</t>
    <phoneticPr fontId="1" type="noConversion"/>
  </si>
  <si>
    <t>Sydney/Eng 5 foods</t>
    <phoneticPr fontId="1" type="noConversion"/>
  </si>
  <si>
    <t>Graphing NSW/Eng 3 foods 1820-1850 and Sydney/Eng 5 foods 1850-1901</t>
    <phoneticPr fontId="1" type="noConversion"/>
  </si>
  <si>
    <t>The retail prices have been adjusted from the original source to adopt a standard measure of weight throughout the series.</t>
  </si>
  <si>
    <t>(a) From 1975, there is a major change in the quality of bread.</t>
  </si>
  <si>
    <t>Workers 1788/92 (Feinstein 1998)</t>
  </si>
  <si>
    <t>Workers 1828/32 (Feinstein 1998)</t>
  </si>
  <si>
    <t>Using Workers 1828/32 (Feinstein 1998)</t>
    <phoneticPr fontId="1" type="noConversion"/>
  </si>
  <si>
    <t>Eng-Wales, 3 foods priced for NSW 1820-1850:</t>
    <phoneticPr fontId="1" type="noConversion"/>
  </si>
  <si>
    <t>Bread</t>
    <phoneticPr fontId="1" type="noConversion"/>
  </si>
  <si>
    <t>Cheese (dairy weight)</t>
  </si>
  <si>
    <t>Cheese (dairy weight)</t>
    <phoneticPr fontId="1" type="noConversion"/>
  </si>
  <si>
    <t>Potatoes (other grain weight)</t>
  </si>
  <si>
    <t>Potatoes (other grain weight)</t>
    <phoneticPr fontId="1" type="noConversion"/>
  </si>
  <si>
    <t xml:space="preserve"> </t>
    <phoneticPr fontId="1" type="noConversion"/>
  </si>
  <si>
    <t>Costs of three-food bundle</t>
    <phoneticPr fontId="1" type="noConversion"/>
  </si>
  <si>
    <t>Ratio,</t>
    <phoneticPr fontId="1" type="noConversion"/>
  </si>
  <si>
    <t>NSW/Eng</t>
    <phoneticPr fontId="1" type="noConversion"/>
  </si>
  <si>
    <t>log-ratio,</t>
    <phoneticPr fontId="1" type="noConversion"/>
  </si>
  <si>
    <t>Costs of five-food bundle</t>
    <phoneticPr fontId="1" type="noConversion"/>
  </si>
  <si>
    <t>Sydney/Eng</t>
    <phoneticPr fontId="1" type="noConversion"/>
  </si>
  <si>
    <t>GB 5 foods, 1850-1902</t>
    <phoneticPr fontId="1" type="noConversion"/>
  </si>
  <si>
    <r>
      <t xml:space="preserve">(a) N.G. Butlin, </t>
    </r>
    <r>
      <rPr>
        <i/>
        <sz val="12"/>
        <rFont val="Times New Roman"/>
      </rPr>
      <t>Aust domestic product, investment and foreign borrowing</t>
    </r>
    <r>
      <rPr>
        <sz val="12"/>
        <rFont val="Times New Roman"/>
      </rPr>
      <t xml:space="preserve"> 1861-1938/39, London, CUP 1962.  Butlin gives no absolute base.</t>
    </r>
  </si>
  <si>
    <r>
      <t>Australian Historical Statistics</t>
    </r>
    <r>
      <rPr>
        <sz val="12"/>
        <rFont val="Times New Roman"/>
      </rPr>
      <t>, Wray Vampley (ed.), Fairfax, Syme, &amp; Weldon Associates, 1987, p. 108.</t>
    </r>
  </si>
  <si>
    <r>
      <t xml:space="preserve">Source for prices, New South Wales: Butlin, N.G., J Ginswick, and Pamela Statham, "The Economy Before 1850" in </t>
    </r>
    <r>
      <rPr>
        <i/>
        <sz val="12"/>
        <rFont val="Times New Roman"/>
      </rPr>
      <t/>
    </r>
  </si>
  <si>
    <t>New South Wales</t>
    <phoneticPr fontId="1" type="noConversion"/>
  </si>
  <si>
    <t>For our priced five foods, their respectability bundle has only bread, butter, and cheese.</t>
    <phoneticPr fontId="1" type="noConversion"/>
  </si>
  <si>
    <t>For our priced five foods, their respectability bundle has only butter.</t>
    <phoneticPr fontId="1" type="noConversion"/>
  </si>
  <si>
    <t>Panel A.  England-Wales</t>
  </si>
  <si>
    <t>Other</t>
  </si>
  <si>
    <t>Meat,</t>
  </si>
  <si>
    <t>Drink &amp;</t>
  </si>
  <si>
    <t>All food</t>
  </si>
  <si>
    <t>Fuel &amp;</t>
  </si>
  <si>
    <t>grain</t>
  </si>
  <si>
    <t>fish, etc.</t>
  </si>
  <si>
    <t>Dairy</t>
  </si>
  <si>
    <t>sugar</t>
  </si>
  <si>
    <t>&amp; drink</t>
  </si>
  <si>
    <t>light</t>
  </si>
  <si>
    <t>Average GDP 1866-1870 = £75.5 million.</t>
  </si>
  <si>
    <r>
      <t xml:space="preserve">
Australia's nominal GDP 1861-1939 is from Butlin (1962)
</t>
    </r>
    <r>
      <rPr>
        <i/>
        <sz val="12"/>
        <rFont val="Times New Roman"/>
      </rPr>
      <t>Australian Domestic Product, Investment and Foreign Borrowing 1861-1938/39</t>
    </r>
    <r>
      <rPr>
        <sz val="12"/>
        <rFont val="Times New Roman"/>
      </rPr>
      <t>; Table 2, p. 10/11;</t>
    </r>
  </si>
  <si>
    <t>Australian population, 1868 = 1,494,976 by interpolating between 1861 and 1871 censuses (HIS, p. 53).</t>
  </si>
  <si>
    <t>So Australian nominal GDP per capita in 1868 = £50.50.</t>
  </si>
  <si>
    <t>For 1866-1870, average log-ratio =</t>
  </si>
  <si>
    <t>Great Britain  average nominal GDP per capita, 1866-70 =  £36.98.</t>
  </si>
  <si>
    <t xml:space="preserve">Ratio = </t>
  </si>
  <si>
    <t xml:space="preserve">Deflated by relative food prices (1.060), </t>
  </si>
  <si>
    <t>Aus/GB =</t>
  </si>
  <si>
    <t xml:space="preserve">Maddison project = </t>
  </si>
  <si>
    <t>1.0148.</t>
  </si>
  <si>
    <t>Sydney</t>
  </si>
  <si>
    <t>England</t>
  </si>
  <si>
    <t>Price ratios</t>
  </si>
  <si>
    <t>CAUTION: Not a fixed-quantity measure, but a fixed-exp-share measure. Also not a calorie-based measure.)</t>
  </si>
  <si>
    <t>Units per</t>
    <phoneticPr fontId="1" type="noConversion"/>
  </si>
  <si>
    <t>Unit</t>
    <phoneticPr fontId="1" type="noConversion"/>
  </si>
  <si>
    <t>Nutrients per day</t>
  </si>
  <si>
    <t>units</t>
    <phoneticPr fontId="1" type="noConversion"/>
  </si>
  <si>
    <t>person-yr</t>
    <phoneticPr fontId="1" type="noConversion"/>
  </si>
  <si>
    <t>calories</t>
  </si>
  <si>
    <t>protein</t>
    <phoneticPr fontId="1" type="noConversion"/>
  </si>
  <si>
    <t>Calories</t>
  </si>
  <si>
    <t>Gms protein</t>
  </si>
  <si>
    <t>bread</t>
    <phoneticPr fontId="1" type="noConversion"/>
  </si>
  <si>
    <t>kg</t>
    <phoneticPr fontId="1" type="noConversion"/>
  </si>
  <si>
    <t>kg</t>
  </si>
  <si>
    <t>wheat</t>
    <phoneticPr fontId="1" type="noConversion"/>
  </si>
  <si>
    <t>barley</t>
    <phoneticPr fontId="1" type="noConversion"/>
  </si>
  <si>
    <t>kg</t>
    <phoneticPr fontId="1" type="noConversion"/>
  </si>
  <si>
    <t>oats</t>
    <phoneticPr fontId="1" type="noConversion"/>
  </si>
  <si>
    <t>millet</t>
  </si>
  <si>
    <t>b'n flour</t>
  </si>
  <si>
    <t>corn flour</t>
  </si>
  <si>
    <t>buckwheat &amp; others</t>
    <phoneticPr fontId="1" type="noConversion"/>
  </si>
  <si>
    <t>rice</t>
  </si>
  <si>
    <t>gram</t>
  </si>
  <si>
    <t>soybeans</t>
    <phoneticPr fontId="1" type="noConversion"/>
  </si>
  <si>
    <t>kg</t>
    <phoneticPr fontId="1" type="noConversion"/>
  </si>
  <si>
    <t>beans/peas</t>
    <phoneticPr fontId="1" type="noConversion"/>
  </si>
  <si>
    <t>lit</t>
  </si>
  <si>
    <t>meat</t>
    <phoneticPr fontId="1" type="noConversion"/>
  </si>
  <si>
    <t>fish</t>
    <phoneticPr fontId="1" type="noConversion"/>
  </si>
  <si>
    <t>liters</t>
    <phoneticPr fontId="1" type="noConversion"/>
  </si>
  <si>
    <t>beer</t>
    <phoneticPr fontId="1" type="noConversion"/>
  </si>
  <si>
    <t>edible oil</t>
    <phoneticPr fontId="1" type="noConversion"/>
  </si>
  <si>
    <t>ghee</t>
  </si>
  <si>
    <t>butter</t>
    <phoneticPr fontId="1" type="noConversion"/>
  </si>
  <si>
    <t>cheese</t>
    <phoneticPr fontId="1" type="noConversion"/>
  </si>
  <si>
    <t>eggs</t>
    <phoneticPr fontId="1" type="noConversion"/>
  </si>
  <si>
    <t>each</t>
    <phoneticPr fontId="1" type="noConversion"/>
  </si>
  <si>
    <t>soap</t>
  </si>
  <si>
    <t>cloth, cotton</t>
    <phoneticPr fontId="1" type="noConversion"/>
  </si>
  <si>
    <t>m-sq</t>
  </si>
  <si>
    <t>linen</t>
    <phoneticPr fontId="1" type="noConversion"/>
  </si>
  <si>
    <t>m</t>
    <phoneticPr fontId="1" type="noConversion"/>
  </si>
  <si>
    <t>candles</t>
  </si>
  <si>
    <t>lamp oil</t>
  </si>
  <si>
    <t>liters</t>
    <phoneticPr fontId="1" type="noConversion"/>
  </si>
  <si>
    <t>fuel "burning wood"</t>
    <phoneticPr fontId="1" type="noConversion"/>
  </si>
  <si>
    <t>mill BTU</t>
  </si>
  <si>
    <t>sugar</t>
    <phoneticPr fontId="1" type="noConversion"/>
  </si>
  <si>
    <t>calories per day =</t>
  </si>
  <si>
    <t>Broadberry et al., British barebones</t>
    <phoneticPr fontId="1" type="noConversion"/>
  </si>
  <si>
    <t>beef</t>
    <phoneticPr fontId="1" type="noConversion"/>
  </si>
  <si>
    <t>piece</t>
  </si>
  <si>
    <t>m</t>
  </si>
  <si>
    <t>M BTU</t>
  </si>
  <si>
    <t>Sydney tea</t>
  </si>
  <si>
    <t>adjusted to achieve 1,942 calories from the foods</t>
  </si>
  <si>
    <t xml:space="preserve">covered in the Sydney price series. </t>
  </si>
  <si>
    <t>potatoes</t>
  </si>
  <si>
    <t>beer</t>
  </si>
  <si>
    <t>tea</t>
  </si>
  <si>
    <t>many</t>
  </si>
  <si>
    <t>Ave, 1866-1870 =</t>
  </si>
  <si>
    <t>P, Eng</t>
  </si>
  <si>
    <t>Cost, Eng</t>
  </si>
  <si>
    <t>Ratio</t>
  </si>
  <si>
    <t>Nominal GDP, mill gAg</t>
  </si>
  <si>
    <t>GDP per capita, in gAg</t>
  </si>
  <si>
    <t>Prices and costs, 1868 (1866-70 average), using same modified food bundle</t>
  </si>
  <si>
    <t>P, Australia</t>
  </si>
  <si>
    <t>Cost, Aus</t>
  </si>
  <si>
    <t>Price ratio</t>
  </si>
  <si>
    <t>Averages, 1866-1870</t>
  </si>
  <si>
    <t>Australia</t>
  </si>
  <si>
    <t>Great Brit</t>
  </si>
  <si>
    <t>Nominal GDP, mill.£</t>
  </si>
  <si>
    <t xml:space="preserve">Population 1868, mill. </t>
  </si>
  <si>
    <t>GDP per capita, in 6-food bundles</t>
  </si>
  <si>
    <t>[Reminder: bundle featured bread, a mark-up retail food.]</t>
  </si>
  <si>
    <t>vs Maddison 1866-1870</t>
  </si>
  <si>
    <t>Australian versus British (GB) Ability to Purchase a Bundle of Six Foods 1868 (1866-1870)</t>
  </si>
  <si>
    <t>Lindert, nov2016</t>
  </si>
  <si>
    <t>Results used in Peter H. Lindert, “Purchasing Power Disparity before 1914,” NBER working paper 22896 (December 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</si>
</sst>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6" x14ac:knownFonts="1">
    <font>
      <sz val="10"/>
      <name val="Arial"/>
    </font>
    <font>
      <sz val="8"/>
      <name val="Arial"/>
      <family val="2"/>
    </font>
    <font>
      <b/>
      <sz val="12"/>
      <name val="Times New Roman"/>
    </font>
    <font>
      <sz val="12"/>
      <name val="Times New Roman"/>
    </font>
    <font>
      <i/>
      <sz val="12"/>
      <name val="Times New Roman"/>
    </font>
    <font>
      <vertAlign val="superscript"/>
      <sz val="12"/>
      <name val="Times New Roman"/>
    </font>
    <font>
      <sz val="14"/>
      <name val="Times New Roman"/>
    </font>
    <font>
      <vertAlign val="superscript"/>
      <sz val="14"/>
      <name val="Times New Roman"/>
    </font>
    <font>
      <sz val="8"/>
      <name val="Verdana"/>
    </font>
    <font>
      <b/>
      <sz val="16"/>
      <name val="Times New Roman"/>
    </font>
    <font>
      <b/>
      <u/>
      <sz val="12"/>
      <name val="Times New Roman"/>
    </font>
    <font>
      <u/>
      <sz val="12"/>
      <name val="Times New Roman"/>
    </font>
    <font>
      <i/>
      <u/>
      <sz val="12"/>
      <name val="Times New Roman"/>
    </font>
    <font>
      <b/>
      <sz val="14"/>
      <name val="Times New Roman"/>
    </font>
    <font>
      <b/>
      <i/>
      <sz val="14"/>
      <name val="Times New Roman"/>
    </font>
    <font>
      <i/>
      <sz val="14"/>
      <name val="Times New Roman"/>
    </font>
    <font>
      <sz val="12"/>
      <color rgb="FFFF0000"/>
      <name val="Times New Roman"/>
    </font>
    <font>
      <sz val="12"/>
      <name val="Arial"/>
    </font>
    <font>
      <b/>
      <sz val="12"/>
      <name val="Arial"/>
    </font>
    <font>
      <sz val="12"/>
      <color indexed="8"/>
      <name val="Arial"/>
    </font>
    <font>
      <sz val="12"/>
      <color rgb="FFFF0000"/>
      <name val="Arial"/>
    </font>
    <font>
      <u/>
      <sz val="12"/>
      <name val="Arial"/>
    </font>
    <font>
      <b/>
      <sz val="14"/>
      <color rgb="FFFF0000"/>
      <name val="Arial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4C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>
      <alignment horizontal="center"/>
    </xf>
    <xf numFmtId="17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/>
    <xf numFmtId="0" fontId="2" fillId="0" borderId="0" xfId="0" applyFont="1" applyAlignme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" borderId="0" xfId="0" applyFont="1" applyFill="1"/>
    <xf numFmtId="0" fontId="9" fillId="3" borderId="0" xfId="0" applyFont="1" applyFill="1"/>
    <xf numFmtId="0" fontId="3" fillId="2" borderId="0" xfId="0" applyFont="1" applyFill="1" applyAlignment="1">
      <alignment horizontal="center"/>
    </xf>
    <xf numFmtId="165" fontId="3" fillId="0" borderId="0" xfId="0" applyNumberFormat="1" applyFont="1"/>
    <xf numFmtId="2" fontId="3" fillId="0" borderId="0" xfId="0" applyNumberFormat="1" applyFont="1"/>
    <xf numFmtId="2" fontId="3" fillId="4" borderId="0" xfId="0" applyNumberFormat="1" applyFont="1" applyFill="1"/>
    <xf numFmtId="2" fontId="9" fillId="4" borderId="0" xfId="0" applyNumberFormat="1" applyFont="1" applyFill="1"/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/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2" fontId="3" fillId="0" borderId="0" xfId="0" applyNumberFormat="1" applyFont="1"/>
    <xf numFmtId="0" fontId="3" fillId="6" borderId="0" xfId="0" applyFont="1" applyFill="1"/>
    <xf numFmtId="0" fontId="2" fillId="6" borderId="0" xfId="0" applyFont="1" applyFill="1"/>
    <xf numFmtId="0" fontId="2" fillId="5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6" fontId="11" fillId="6" borderId="0" xfId="0" applyNumberFormat="1" applyFont="1" applyFill="1" applyAlignment="1">
      <alignment horizontal="center"/>
    </xf>
    <xf numFmtId="2" fontId="3" fillId="0" borderId="0" xfId="0" applyNumberFormat="1" applyFont="1"/>
    <xf numFmtId="2" fontId="2" fillId="4" borderId="0" xfId="0" applyNumberFormat="1" applyFont="1" applyFill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/>
    <xf numFmtId="164" fontId="3" fillId="0" borderId="0" xfId="0" applyNumberFormat="1" applyFont="1" applyAlignment="1">
      <alignment horizontal="center"/>
    </xf>
    <xf numFmtId="2" fontId="3" fillId="5" borderId="0" xfId="0" applyNumberFormat="1" applyFont="1" applyFill="1"/>
    <xf numFmtId="2" fontId="4" fillId="5" borderId="0" xfId="0" applyNumberFormat="1" applyFont="1" applyFill="1"/>
    <xf numFmtId="2" fontId="3" fillId="0" borderId="0" xfId="0" applyNumberFormat="1" applyFont="1"/>
    <xf numFmtId="2" fontId="3" fillId="0" borderId="0" xfId="0" applyNumberFormat="1" applyFont="1" applyBorder="1"/>
    <xf numFmtId="2" fontId="3" fillId="0" borderId="0" xfId="0" applyNumberFormat="1" applyFont="1"/>
    <xf numFmtId="0" fontId="11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/>
    <xf numFmtId="165" fontId="3" fillId="0" borderId="2" xfId="0" applyNumberFormat="1" applyFont="1" applyBorder="1"/>
    <xf numFmtId="0" fontId="11" fillId="0" borderId="0" xfId="0" applyFont="1" applyBorder="1" applyAlignment="1">
      <alignment horizontal="left"/>
    </xf>
    <xf numFmtId="166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4" fillId="0" borderId="0" xfId="0" applyFont="1" applyBorder="1"/>
    <xf numFmtId="16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0" applyNumberFormat="1" applyFont="1"/>
    <xf numFmtId="164" fontId="3" fillId="0" borderId="2" xfId="0" applyNumberFormat="1" applyFont="1" applyBorder="1"/>
    <xf numFmtId="165" fontId="3" fillId="0" borderId="0" xfId="0" applyNumberFormat="1" applyFont="1"/>
    <xf numFmtId="2" fontId="3" fillId="3" borderId="0" xfId="0" applyNumberFormat="1" applyFont="1" applyFill="1" applyAlignment="1">
      <alignment horizontal="center"/>
    </xf>
    <xf numFmtId="165" fontId="3" fillId="0" borderId="0" xfId="0" applyNumberFormat="1" applyFont="1"/>
    <xf numFmtId="0" fontId="3" fillId="2" borderId="0" xfId="0" applyFont="1" applyFill="1"/>
    <xf numFmtId="165" fontId="3" fillId="0" borderId="0" xfId="0" applyNumberFormat="1" applyFont="1"/>
    <xf numFmtId="2" fontId="3" fillId="0" borderId="0" xfId="0" applyNumberFormat="1" applyFont="1"/>
    <xf numFmtId="2" fontId="3" fillId="0" borderId="0" xfId="0" applyNumberFormat="1" applyFont="1"/>
    <xf numFmtId="0" fontId="13" fillId="2" borderId="0" xfId="0" applyFont="1" applyFill="1" applyAlignment="1">
      <alignment horizontal="center"/>
    </xf>
    <xf numFmtId="165" fontId="13" fillId="0" borderId="0" xfId="0" applyNumberFormat="1" applyFont="1"/>
    <xf numFmtId="2" fontId="13" fillId="0" borderId="0" xfId="0" applyNumberFormat="1" applyFont="1"/>
    <xf numFmtId="0" fontId="13" fillId="0" borderId="0" xfId="0" applyFont="1"/>
    <xf numFmtId="2" fontId="13" fillId="0" borderId="0" xfId="0" applyNumberFormat="1" applyFont="1" applyBorder="1"/>
    <xf numFmtId="0" fontId="6" fillId="2" borderId="0" xfId="0" applyFont="1" applyFill="1" applyAlignment="1">
      <alignment horizontal="center"/>
    </xf>
    <xf numFmtId="165" fontId="6" fillId="0" borderId="0" xfId="0" applyNumberFormat="1" applyFont="1"/>
    <xf numFmtId="2" fontId="6" fillId="0" borderId="0" xfId="0" applyNumberFormat="1" applyFont="1"/>
    <xf numFmtId="0" fontId="6" fillId="0" borderId="0" xfId="0" applyFont="1"/>
    <xf numFmtId="2" fontId="6" fillId="0" borderId="0" xfId="0" applyNumberFormat="1" applyFont="1" applyBorder="1"/>
    <xf numFmtId="0" fontId="6" fillId="2" borderId="3" xfId="0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165" fontId="6" fillId="0" borderId="4" xfId="0" applyNumberFormat="1" applyFont="1" applyFill="1" applyBorder="1"/>
    <xf numFmtId="2" fontId="6" fillId="0" borderId="4" xfId="0" applyNumberFormat="1" applyFont="1" applyBorder="1"/>
    <xf numFmtId="0" fontId="6" fillId="2" borderId="4" xfId="0" applyFont="1" applyFill="1" applyBorder="1" applyAlignment="1">
      <alignment horizontal="center"/>
    </xf>
    <xf numFmtId="0" fontId="6" fillId="0" borderId="4" xfId="0" applyFont="1" applyBorder="1"/>
    <xf numFmtId="2" fontId="6" fillId="0" borderId="5" xfId="0" applyNumberFormat="1" applyFont="1" applyBorder="1"/>
    <xf numFmtId="0" fontId="6" fillId="2" borderId="6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Fill="1" applyBorder="1"/>
    <xf numFmtId="2" fontId="6" fillId="5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Border="1"/>
    <xf numFmtId="2" fontId="6" fillId="0" borderId="7" xfId="0" applyNumberFormat="1" applyFont="1" applyBorder="1"/>
    <xf numFmtId="0" fontId="13" fillId="2" borderId="6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/>
    <xf numFmtId="165" fontId="13" fillId="0" borderId="0" xfId="0" applyNumberFormat="1" applyFont="1" applyFill="1" applyBorder="1"/>
    <xf numFmtId="2" fontId="13" fillId="5" borderId="0" xfId="0" applyNumberFormat="1" applyFont="1" applyFill="1" applyBorder="1"/>
    <xf numFmtId="0" fontId="13" fillId="2" borderId="0" xfId="0" applyFont="1" applyFill="1" applyBorder="1" applyAlignment="1">
      <alignment horizontal="center"/>
    </xf>
    <xf numFmtId="2" fontId="14" fillId="0" borderId="0" xfId="0" applyNumberFormat="1" applyFont="1" applyBorder="1"/>
    <xf numFmtId="2" fontId="14" fillId="5" borderId="0" xfId="0" applyNumberFormat="1" applyFont="1" applyFill="1" applyBorder="1"/>
    <xf numFmtId="0" fontId="13" fillId="0" borderId="0" xfId="0" applyFont="1" applyBorder="1"/>
    <xf numFmtId="2" fontId="13" fillId="0" borderId="7" xfId="0" applyNumberFormat="1" applyFont="1" applyBorder="1"/>
    <xf numFmtId="2" fontId="15" fillId="0" borderId="0" xfId="0" applyNumberFormat="1" applyFont="1" applyBorder="1"/>
    <xf numFmtId="2" fontId="15" fillId="5" borderId="0" xfId="0" applyNumberFormat="1" applyFont="1" applyFill="1" applyBorder="1"/>
    <xf numFmtId="0" fontId="6" fillId="2" borderId="8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165" fontId="6" fillId="0" borderId="1" xfId="0" applyNumberFormat="1" applyFont="1" applyFill="1" applyBorder="1"/>
    <xf numFmtId="2" fontId="6" fillId="0" borderId="1" xfId="0" applyNumberFormat="1" applyFont="1" applyBorder="1"/>
    <xf numFmtId="2" fontId="6" fillId="5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2" fontId="15" fillId="0" borderId="1" xfId="0" applyNumberFormat="1" applyFont="1" applyBorder="1"/>
    <xf numFmtId="2" fontId="15" fillId="5" borderId="1" xfId="0" applyNumberFormat="1" applyFont="1" applyFill="1" applyBorder="1"/>
    <xf numFmtId="0" fontId="6" fillId="0" borderId="1" xfId="0" applyFont="1" applyBorder="1"/>
    <xf numFmtId="2" fontId="6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/>
    <xf numFmtId="0" fontId="18" fillId="0" borderId="0" xfId="0" applyFont="1" applyFill="1" applyAlignment="1"/>
    <xf numFmtId="0" fontId="17" fillId="0" borderId="0" xfId="0" applyFont="1" applyAlignment="1"/>
    <xf numFmtId="0" fontId="17" fillId="0" borderId="0" xfId="0" applyFont="1" applyFill="1" applyAlignment="1"/>
    <xf numFmtId="0" fontId="17" fillId="0" borderId="0" xfId="0" applyFont="1" applyAlignment="1">
      <alignment horizontal="right"/>
    </xf>
    <xf numFmtId="0" fontId="17" fillId="2" borderId="0" xfId="0" applyFont="1" applyFill="1" applyAlignment="1">
      <alignment horizontal="right"/>
    </xf>
    <xf numFmtId="0" fontId="17" fillId="2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right"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/>
    <xf numFmtId="0" fontId="17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" fontId="19" fillId="0" borderId="0" xfId="0" applyNumberFormat="1" applyFont="1" applyAlignment="1"/>
    <xf numFmtId="1" fontId="17" fillId="0" borderId="0" xfId="0" applyNumberFormat="1" applyFont="1" applyFill="1" applyBorder="1" applyAlignment="1" applyProtection="1"/>
    <xf numFmtId="1" fontId="17" fillId="0" borderId="0" xfId="0" applyNumberFormat="1" applyFont="1" applyFill="1" applyAlignment="1"/>
    <xf numFmtId="0" fontId="17" fillId="0" borderId="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3" fontId="17" fillId="0" borderId="0" xfId="0" applyNumberFormat="1" applyFont="1" applyAlignment="1"/>
    <xf numFmtId="3" fontId="17" fillId="0" borderId="0" xfId="0" applyNumberFormat="1" applyFont="1" applyFill="1" applyBorder="1" applyAlignment="1" applyProtection="1"/>
    <xf numFmtId="0" fontId="17" fillId="0" borderId="0" xfId="0" applyFont="1" applyBorder="1" applyAlignment="1"/>
    <xf numFmtId="1" fontId="17" fillId="0" borderId="1" xfId="0" applyNumberFormat="1" applyFont="1" applyFill="1" applyBorder="1" applyAlignment="1"/>
    <xf numFmtId="3" fontId="17" fillId="0" borderId="0" xfId="0" applyNumberFormat="1" applyFont="1" applyFill="1" applyBorder="1" applyAlignment="1" applyProtection="1">
      <alignment horizontal="right"/>
    </xf>
    <xf numFmtId="1" fontId="17" fillId="8" borderId="0" xfId="0" applyNumberFormat="1" applyFont="1" applyFill="1" applyAlignment="1"/>
    <xf numFmtId="164" fontId="17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2" fontId="3" fillId="0" borderId="0" xfId="0" applyNumberFormat="1" applyFont="1" applyFill="1"/>
    <xf numFmtId="0" fontId="17" fillId="7" borderId="0" xfId="0" applyFont="1" applyFill="1"/>
    <xf numFmtId="0" fontId="17" fillId="0" borderId="0" xfId="0" applyFont="1" applyFill="1"/>
    <xf numFmtId="2" fontId="17" fillId="0" borderId="0" xfId="0" applyNumberFormat="1" applyFont="1"/>
    <xf numFmtId="2" fontId="17" fillId="0" borderId="0" xfId="0" applyNumberFormat="1" applyFont="1" applyFill="1"/>
    <xf numFmtId="0" fontId="20" fillId="0" borderId="0" xfId="0" applyFont="1"/>
    <xf numFmtId="2" fontId="20" fillId="0" borderId="0" xfId="0" applyNumberFormat="1" applyFont="1"/>
    <xf numFmtId="0" fontId="21" fillId="0" borderId="0" xfId="0" applyFont="1" applyAlignment="1">
      <alignment horizontal="right"/>
    </xf>
    <xf numFmtId="165" fontId="20" fillId="0" borderId="0" xfId="0" applyNumberFormat="1" applyFont="1"/>
    <xf numFmtId="164" fontId="17" fillId="0" borderId="0" xfId="0" applyNumberFormat="1" applyFont="1"/>
    <xf numFmtId="0" fontId="17" fillId="0" borderId="10" xfId="0" applyFont="1" applyBorder="1"/>
    <xf numFmtId="0" fontId="17" fillId="0" borderId="12" xfId="0" applyFont="1" applyBorder="1"/>
    <xf numFmtId="167" fontId="17" fillId="0" borderId="0" xfId="0" applyNumberFormat="1" applyFont="1"/>
    <xf numFmtId="0" fontId="22" fillId="0" borderId="0" xfId="0" applyFont="1"/>
    <xf numFmtId="0" fontId="23" fillId="0" borderId="3" xfId="0" applyFont="1" applyBorder="1" applyAlignment="1"/>
    <xf numFmtId="0" fontId="24" fillId="0" borderId="4" xfId="0" applyFont="1" applyBorder="1"/>
    <xf numFmtId="0" fontId="24" fillId="0" borderId="5" xfId="0" applyFont="1" applyBorder="1"/>
    <xf numFmtId="0" fontId="23" fillId="0" borderId="6" xfId="0" applyFont="1" applyFill="1" applyBorder="1" applyAlignment="1"/>
    <xf numFmtId="0" fontId="24" fillId="0" borderId="0" xfId="0" applyFont="1" applyBorder="1"/>
    <xf numFmtId="0" fontId="23" fillId="0" borderId="0" xfId="0" applyFont="1" applyBorder="1"/>
    <xf numFmtId="0" fontId="23" fillId="0" borderId="7" xfId="0" applyFont="1" applyBorder="1"/>
    <xf numFmtId="0" fontId="23" fillId="0" borderId="8" xfId="0" applyFont="1" applyFill="1" applyBorder="1" applyAlignment="1"/>
    <xf numFmtId="0" fontId="24" fillId="0" borderId="1" xfId="0" applyFont="1" applyBorder="1"/>
    <xf numFmtId="0" fontId="23" fillId="0" borderId="1" xfId="0" applyFont="1" applyFill="1" applyBorder="1" applyAlignment="1"/>
    <xf numFmtId="0" fontId="25" fillId="0" borderId="9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4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28512225445503"/>
          <c:y val="0.0344470983543509"/>
          <c:w val="0.848498257893202"/>
          <c:h val="0.8877230127725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'Prices 1818-50 (NSW)'!$BD$7</c:f>
              <c:strCache>
                <c:ptCount val="1"/>
                <c:pt idx="0">
                  <c:v>NSW/Eng 3 foods</c:v>
                </c:pt>
              </c:strCache>
            </c:strRef>
          </c:tx>
          <c:spPr>
            <a:ln w="1587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7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'Prices 1818-50 (NSW)'!$BC$8:$BC$90</c:f>
              <c:numCache>
                <c:formatCode>General</c:formatCode>
                <c:ptCount val="83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</c:numCache>
            </c:numRef>
          </c:xVal>
          <c:yVal>
            <c:numRef>
              <c:f>'Prices 1818-50 (NSW)'!$BD$8:$BD$90</c:f>
              <c:numCache>
                <c:formatCode>0.00</c:formatCode>
                <c:ptCount val="83"/>
                <c:pt idx="0">
                  <c:v>1.527264245103275</c:v>
                </c:pt>
                <c:pt idx="2">
                  <c:v>1.481282337172879</c:v>
                </c:pt>
                <c:pt idx="3">
                  <c:v>1.420284386650736</c:v>
                </c:pt>
                <c:pt idx="4">
                  <c:v>1.434761848017727</c:v>
                </c:pt>
                <c:pt idx="5">
                  <c:v>1.286896149833505</c:v>
                </c:pt>
                <c:pt idx="6">
                  <c:v>1.561582806311685</c:v>
                </c:pt>
                <c:pt idx="7">
                  <c:v>1.713209980550519</c:v>
                </c:pt>
                <c:pt idx="8">
                  <c:v>2.681808988911979</c:v>
                </c:pt>
                <c:pt idx="9">
                  <c:v>1.967162302166881</c:v>
                </c:pt>
                <c:pt idx="10">
                  <c:v>1.209652575698299</c:v>
                </c:pt>
                <c:pt idx="11">
                  <c:v>1.035179860352836</c:v>
                </c:pt>
                <c:pt idx="12">
                  <c:v>0.931046585803127</c:v>
                </c:pt>
                <c:pt idx="13">
                  <c:v>1.140337701589484</c:v>
                </c:pt>
                <c:pt idx="14">
                  <c:v>1.475544305056811</c:v>
                </c:pt>
                <c:pt idx="15">
                  <c:v>1.670076031096966</c:v>
                </c:pt>
                <c:pt idx="16">
                  <c:v>1.427671769463585</c:v>
                </c:pt>
                <c:pt idx="17">
                  <c:v>1.478053114617758</c:v>
                </c:pt>
                <c:pt idx="18">
                  <c:v>1.528153086841457</c:v>
                </c:pt>
                <c:pt idx="19">
                  <c:v>1.992739275801051</c:v>
                </c:pt>
                <c:pt idx="20">
                  <c:v>2.056890281297059</c:v>
                </c:pt>
                <c:pt idx="21">
                  <c:v>1.625814069823174</c:v>
                </c:pt>
                <c:pt idx="22">
                  <c:v>1.262380101349287</c:v>
                </c:pt>
                <c:pt idx="23">
                  <c:v>1.270831851595008</c:v>
                </c:pt>
                <c:pt idx="24">
                  <c:v>0.779021274964489</c:v>
                </c:pt>
                <c:pt idx="25">
                  <c:v>0.875237649621145</c:v>
                </c:pt>
                <c:pt idx="26">
                  <c:v>0.909934123076377</c:v>
                </c:pt>
                <c:pt idx="27">
                  <c:v>0.564238814420357</c:v>
                </c:pt>
                <c:pt idx="28">
                  <c:v>0.796457027126204</c:v>
                </c:pt>
                <c:pt idx="29">
                  <c:v>0.634906910556535</c:v>
                </c:pt>
                <c:pt idx="30">
                  <c:v>0.734964455086953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'Prices 1818-50 (NSW)'!$BE$7</c:f>
              <c:strCache>
                <c:ptCount val="1"/>
                <c:pt idx="0">
                  <c:v>Sydney/Eng 5 foods</c:v>
                </c:pt>
              </c:strCache>
            </c:strRef>
          </c:tx>
          <c:spPr>
            <a:ln w="1587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7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'Prices 1818-50 (NSW)'!$BC$8:$BC$90</c:f>
              <c:numCache>
                <c:formatCode>General</c:formatCode>
                <c:ptCount val="83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</c:numCache>
            </c:numRef>
          </c:xVal>
          <c:yVal>
            <c:numRef>
              <c:f>'Prices 1818-50 (NSW)'!$BE$8:$BE$90</c:f>
              <c:numCache>
                <c:formatCode>0.00</c:formatCode>
                <c:ptCount val="83"/>
                <c:pt idx="30">
                  <c:v>1.428874847957882</c:v>
                </c:pt>
                <c:pt idx="31">
                  <c:v>1.438298415113549</c:v>
                </c:pt>
                <c:pt idx="32">
                  <c:v>1.363609728404176</c:v>
                </c:pt>
                <c:pt idx="33">
                  <c:v>1.588961532270256</c:v>
                </c:pt>
                <c:pt idx="34">
                  <c:v>1.850022177019567</c:v>
                </c:pt>
                <c:pt idx="35">
                  <c:v>2.087228851427728</c:v>
                </c:pt>
                <c:pt idx="36">
                  <c:v>1.660296747511518</c:v>
                </c:pt>
                <c:pt idx="37">
                  <c:v>1.573591767726798</c:v>
                </c:pt>
                <c:pt idx="38">
                  <c:v>1.931917253708087</c:v>
                </c:pt>
                <c:pt idx="39">
                  <c:v>1.625046823721297</c:v>
                </c:pt>
                <c:pt idx="40">
                  <c:v>1.486223484928514</c:v>
                </c:pt>
                <c:pt idx="41">
                  <c:v>1.484219516817911</c:v>
                </c:pt>
                <c:pt idx="42">
                  <c:v>1.44051520339572</c:v>
                </c:pt>
                <c:pt idx="43">
                  <c:v>1.248741456492361</c:v>
                </c:pt>
                <c:pt idx="44">
                  <c:v>1.406730423380251</c:v>
                </c:pt>
                <c:pt idx="45">
                  <c:v>1.696537345081946</c:v>
                </c:pt>
                <c:pt idx="46">
                  <c:v>1.315850235117071</c:v>
                </c:pt>
                <c:pt idx="47">
                  <c:v>1.03074515154853</c:v>
                </c:pt>
                <c:pt idx="48">
                  <c:v>1.076760987194773</c:v>
                </c:pt>
                <c:pt idx="49">
                  <c:v>0.973903462879418</c:v>
                </c:pt>
                <c:pt idx="50">
                  <c:v>0.939931210478628</c:v>
                </c:pt>
                <c:pt idx="51">
                  <c:v>0.868618320657959</c:v>
                </c:pt>
                <c:pt idx="52">
                  <c:v>0.828153379596524</c:v>
                </c:pt>
                <c:pt idx="53">
                  <c:v>0.916843916567475</c:v>
                </c:pt>
                <c:pt idx="54">
                  <c:v>1.042645933860158</c:v>
                </c:pt>
                <c:pt idx="55">
                  <c:v>1.056186459418249</c:v>
                </c:pt>
                <c:pt idx="56">
                  <c:v>1.049962421532867</c:v>
                </c:pt>
                <c:pt idx="57">
                  <c:v>1.034872174136722</c:v>
                </c:pt>
                <c:pt idx="58">
                  <c:v>1.113085087133501</c:v>
                </c:pt>
                <c:pt idx="59">
                  <c:v>1.008553200239631</c:v>
                </c:pt>
                <c:pt idx="60">
                  <c:v>0.908707383727848</c:v>
                </c:pt>
                <c:pt idx="61">
                  <c:v>0.916759835883598</c:v>
                </c:pt>
                <c:pt idx="62">
                  <c:v>1.178247602067396</c:v>
                </c:pt>
                <c:pt idx="63">
                  <c:v>1.216001742122364</c:v>
                </c:pt>
                <c:pt idx="64">
                  <c:v>1.186456367237437</c:v>
                </c:pt>
                <c:pt idx="65">
                  <c:v>1.400781181842621</c:v>
                </c:pt>
                <c:pt idx="66">
                  <c:v>1.644342651444273</c:v>
                </c:pt>
                <c:pt idx="67">
                  <c:v>1.479557028706899</c:v>
                </c:pt>
                <c:pt idx="68">
                  <c:v>1.518815021107432</c:v>
                </c:pt>
                <c:pt idx="69">
                  <c:v>1.538201251300011</c:v>
                </c:pt>
                <c:pt idx="70">
                  <c:v>1.338070265674818</c:v>
                </c:pt>
                <c:pt idx="71">
                  <c:v>1.284228827058041</c:v>
                </c:pt>
                <c:pt idx="72">
                  <c:v>1.444389906023599</c:v>
                </c:pt>
                <c:pt idx="73">
                  <c:v>1.491156709644182</c:v>
                </c:pt>
                <c:pt idx="74">
                  <c:v>1.514927190736935</c:v>
                </c:pt>
                <c:pt idx="75">
                  <c:v>1.567847987919665</c:v>
                </c:pt>
                <c:pt idx="76">
                  <c:v>1.72458695920867</c:v>
                </c:pt>
                <c:pt idx="77">
                  <c:v>1.750482474864117</c:v>
                </c:pt>
                <c:pt idx="78">
                  <c:v>1.66151956854706</c:v>
                </c:pt>
                <c:pt idx="79">
                  <c:v>1.86890609746356</c:v>
                </c:pt>
                <c:pt idx="80">
                  <c:v>1.693887493167291</c:v>
                </c:pt>
                <c:pt idx="81">
                  <c:v>1.795109013966941</c:v>
                </c:pt>
                <c:pt idx="82">
                  <c:v>2.132569189957195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796960"/>
        <c:axId val="765647584"/>
      </c:scatterChart>
      <c:valAx>
        <c:axId val="765796960"/>
        <c:scaling>
          <c:orientation val="minMax"/>
          <c:max val="1902.0"/>
          <c:min val="182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effectLst>
            <a:outerShdw blurRad="50800" dist="38100" dir="2700000" algn="tl" rotWithShape="0">
              <a:schemeClr val="bg1">
                <a:alpha val="43000"/>
              </a:schemeClr>
            </a:outerShdw>
          </a:effectLst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en-US"/>
          </a:p>
        </c:txPr>
        <c:crossAx val="765647584"/>
        <c:crossesAt val="0.5"/>
        <c:crossBetween val="midCat"/>
        <c:majorUnit val="10.0"/>
        <c:minorUnit val="1.0"/>
      </c:valAx>
      <c:valAx>
        <c:axId val="765647584"/>
        <c:scaling>
          <c:orientation val="minMax"/>
          <c:max val="2.8"/>
          <c:min val="0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en-US"/>
          </a:p>
        </c:txPr>
        <c:crossAx val="765796960"/>
        <c:crossesAt val="1820.0"/>
        <c:crossBetween val="midCat"/>
        <c:majorUnit val="0.5"/>
        <c:minorUnit val="0.1"/>
      </c:valAx>
    </c:plotArea>
    <c:legend>
      <c:legendPos val="r"/>
      <c:layout>
        <c:manualLayout>
          <c:xMode val="edge"/>
          <c:yMode val="edge"/>
          <c:x val="0.556183788429955"/>
          <c:y val="0.168167317774224"/>
          <c:w val="0.192354223265951"/>
          <c:h val="0.118678217921989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520700</xdr:colOff>
      <xdr:row>5</xdr:row>
      <xdr:rowOff>139700</xdr:rowOff>
    </xdr:from>
    <xdr:to>
      <xdr:col>68</xdr:col>
      <xdr:colOff>304800</xdr:colOff>
      <xdr:row>31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view="pageLayout" workbookViewId="0">
      <selection activeCell="F14" sqref="F14"/>
    </sheetView>
  </sheetViews>
  <sheetFormatPr baseColWidth="10" defaultRowHeight="16" x14ac:dyDescent="0.2"/>
  <cols>
    <col min="1" max="16384" width="10.83203125" style="2"/>
  </cols>
  <sheetData>
    <row r="1" spans="1:2" x14ac:dyDescent="0.2">
      <c r="A1" s="2" t="s">
        <v>56</v>
      </c>
    </row>
    <row r="2" spans="1:2" x14ac:dyDescent="0.2">
      <c r="A2" s="8">
        <v>38749</v>
      </c>
    </row>
    <row r="3" spans="1:2" x14ac:dyDescent="0.2">
      <c r="A3" s="8"/>
    </row>
    <row r="4" spans="1:2" x14ac:dyDescent="0.2">
      <c r="A4" s="9" t="s">
        <v>79</v>
      </c>
    </row>
    <row r="5" spans="1:2" x14ac:dyDescent="0.2">
      <c r="A5" s="9"/>
      <c r="B5" s="9" t="s">
        <v>12</v>
      </c>
    </row>
    <row r="7" spans="1:2" x14ac:dyDescent="0.2">
      <c r="A7" s="2" t="s">
        <v>149</v>
      </c>
    </row>
    <row r="8" spans="1:2" x14ac:dyDescent="0.2">
      <c r="B8" s="19" t="s">
        <v>148</v>
      </c>
    </row>
    <row r="10" spans="1:2" x14ac:dyDescent="0.2">
      <c r="A10" s="9" t="s">
        <v>57</v>
      </c>
    </row>
    <row r="11" spans="1:2" x14ac:dyDescent="0.2">
      <c r="A11" s="9"/>
      <c r="B11" s="9" t="s">
        <v>66</v>
      </c>
    </row>
  </sheetData>
  <phoneticPr fontId="8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0"/>
  <sheetViews>
    <sheetView workbookViewId="0">
      <selection activeCell="BD6" sqref="BD6"/>
    </sheetView>
  </sheetViews>
  <sheetFormatPr baseColWidth="10" defaultColWidth="8.83203125" defaultRowHeight="16" x14ac:dyDescent="0.2"/>
  <cols>
    <col min="1" max="1" width="11.1640625" style="2" customWidth="1"/>
    <col min="2" max="12" width="8.83203125" style="2"/>
    <col min="13" max="13" width="4.1640625" style="2" customWidth="1"/>
    <col min="14" max="14" width="8.83203125" style="2"/>
    <col min="15" max="15" width="6.83203125" style="2" customWidth="1"/>
    <col min="16" max="27" width="8.83203125" style="2"/>
    <col min="28" max="38" width="8.83203125" style="27"/>
    <col min="39" max="55" width="8.83203125" style="2"/>
    <col min="56" max="57" width="8.83203125" style="85"/>
    <col min="58" max="16384" width="8.83203125" style="2"/>
  </cols>
  <sheetData>
    <row r="1" spans="1:58" x14ac:dyDescent="0.2">
      <c r="A1" s="1" t="s">
        <v>78</v>
      </c>
      <c r="L1" s="3" t="s">
        <v>113</v>
      </c>
      <c r="T1" s="2" t="s">
        <v>53</v>
      </c>
      <c r="U1" s="2" t="s">
        <v>46</v>
      </c>
    </row>
    <row r="2" spans="1:58" ht="20" x14ac:dyDescent="0.2">
      <c r="L2" s="3" t="s">
        <v>112</v>
      </c>
      <c r="P2" s="23"/>
      <c r="Q2" s="24" t="s">
        <v>150</v>
      </c>
      <c r="R2" s="23"/>
      <c r="S2" s="23"/>
      <c r="T2" s="36" t="s">
        <v>52</v>
      </c>
      <c r="U2" s="36" t="s">
        <v>52</v>
      </c>
      <c r="V2" s="23"/>
      <c r="W2" s="23"/>
      <c r="X2" s="23"/>
      <c r="Y2" s="23"/>
      <c r="Z2" s="23"/>
      <c r="AB2" s="28"/>
      <c r="AC2" s="29" t="s">
        <v>28</v>
      </c>
      <c r="AD2" s="28"/>
      <c r="AE2" s="28"/>
      <c r="AF2" s="28"/>
      <c r="AG2" s="28"/>
      <c r="AH2" s="28"/>
      <c r="AI2" s="28"/>
      <c r="AJ2" s="28"/>
      <c r="AK2" s="28"/>
      <c r="AL2" s="28"/>
      <c r="AN2" s="2" t="s">
        <v>26</v>
      </c>
      <c r="AZ2" s="2" t="s">
        <v>14</v>
      </c>
      <c r="BD2" s="85" t="s">
        <v>0</v>
      </c>
      <c r="BE2" s="85" t="s">
        <v>137</v>
      </c>
      <c r="BF2" s="2" t="s">
        <v>135</v>
      </c>
    </row>
    <row r="3" spans="1:58" x14ac:dyDescent="0.2">
      <c r="B3" s="1" t="s">
        <v>59</v>
      </c>
      <c r="L3" s="3" t="s">
        <v>111</v>
      </c>
      <c r="N3" s="2" t="s">
        <v>80</v>
      </c>
      <c r="Q3" s="1" t="s">
        <v>58</v>
      </c>
      <c r="Z3" s="3" t="s">
        <v>50</v>
      </c>
      <c r="AC3" s="30" t="s">
        <v>58</v>
      </c>
      <c r="AL3" s="3" t="s">
        <v>50</v>
      </c>
      <c r="AX3" s="3" t="s">
        <v>50</v>
      </c>
      <c r="AZ3" s="2" t="s">
        <v>140</v>
      </c>
      <c r="BD3" s="85">
        <v>0.33783783783783783</v>
      </c>
      <c r="BE3" s="85">
        <v>0.47297297297297297</v>
      </c>
      <c r="BF3" s="85">
        <v>0.18918918918918917</v>
      </c>
    </row>
    <row r="4" spans="1:58" x14ac:dyDescent="0.2">
      <c r="A4" s="3" t="s">
        <v>109</v>
      </c>
      <c r="B4" s="3" t="s">
        <v>110</v>
      </c>
      <c r="C4" s="3" t="s">
        <v>93</v>
      </c>
      <c r="D4" s="3" t="s">
        <v>94</v>
      </c>
      <c r="E4" s="3" t="s">
        <v>95</v>
      </c>
      <c r="F4" s="3" t="s">
        <v>96</v>
      </c>
      <c r="G4" s="3" t="s">
        <v>97</v>
      </c>
      <c r="H4" s="3" t="s">
        <v>4</v>
      </c>
      <c r="I4" s="3" t="s">
        <v>98</v>
      </c>
      <c r="J4" s="3" t="s">
        <v>99</v>
      </c>
      <c r="K4" s="3" t="s">
        <v>100</v>
      </c>
      <c r="L4" s="3" t="s">
        <v>101</v>
      </c>
      <c r="N4" s="3" t="s">
        <v>81</v>
      </c>
      <c r="O4" s="3"/>
      <c r="P4" s="3" t="s">
        <v>110</v>
      </c>
      <c r="Q4" s="3" t="s">
        <v>93</v>
      </c>
      <c r="R4" s="3" t="s">
        <v>94</v>
      </c>
      <c r="S4" s="3" t="s">
        <v>95</v>
      </c>
      <c r="T4" s="3" t="s">
        <v>96</v>
      </c>
      <c r="U4" s="3" t="s">
        <v>97</v>
      </c>
      <c r="V4" s="3" t="s">
        <v>4</v>
      </c>
      <c r="W4" s="3" t="s">
        <v>98</v>
      </c>
      <c r="X4" s="3" t="s">
        <v>99</v>
      </c>
      <c r="Y4" s="3" t="s">
        <v>100</v>
      </c>
      <c r="Z4" s="3" t="s">
        <v>101</v>
      </c>
      <c r="AB4" s="31" t="s">
        <v>110</v>
      </c>
      <c r="AC4" s="31" t="s">
        <v>93</v>
      </c>
      <c r="AD4" s="31" t="s">
        <v>94</v>
      </c>
      <c r="AE4" s="31" t="s">
        <v>95</v>
      </c>
      <c r="AF4" s="31" t="s">
        <v>96</v>
      </c>
      <c r="AG4" s="31" t="s">
        <v>97</v>
      </c>
      <c r="AH4" s="31" t="s">
        <v>4</v>
      </c>
      <c r="AI4" s="31" t="s">
        <v>98</v>
      </c>
      <c r="AJ4" s="31" t="s">
        <v>99</v>
      </c>
      <c r="AK4" s="31" t="s">
        <v>100</v>
      </c>
      <c r="AL4" s="31" t="s">
        <v>101</v>
      </c>
      <c r="AN4" s="52" t="s">
        <v>110</v>
      </c>
      <c r="AO4" s="52" t="s">
        <v>93</v>
      </c>
      <c r="AP4" s="52" t="s">
        <v>94</v>
      </c>
      <c r="AQ4" s="52" t="s">
        <v>95</v>
      </c>
      <c r="AR4" s="52" t="s">
        <v>96</v>
      </c>
      <c r="AS4" s="80" t="s">
        <v>97</v>
      </c>
      <c r="AT4" s="80" t="s">
        <v>4</v>
      </c>
      <c r="AU4" s="52" t="s">
        <v>98</v>
      </c>
      <c r="AV4" s="52" t="s">
        <v>99</v>
      </c>
      <c r="AW4" s="80" t="s">
        <v>100</v>
      </c>
      <c r="AX4" s="52" t="s">
        <v>101</v>
      </c>
      <c r="AZ4" s="2" t="s">
        <v>143</v>
      </c>
      <c r="BA4" s="2" t="s">
        <v>141</v>
      </c>
    </row>
    <row r="5" spans="1:58" ht="32" x14ac:dyDescent="0.2">
      <c r="A5" s="3"/>
      <c r="B5" s="4" t="s">
        <v>83</v>
      </c>
      <c r="C5" s="4" t="s">
        <v>83</v>
      </c>
      <c r="D5" s="4" t="s">
        <v>83</v>
      </c>
      <c r="E5" s="4" t="s">
        <v>83</v>
      </c>
      <c r="F5" s="4" t="s">
        <v>84</v>
      </c>
      <c r="G5" s="4" t="s">
        <v>85</v>
      </c>
      <c r="H5" s="4" t="s">
        <v>84</v>
      </c>
      <c r="I5" s="4" t="s">
        <v>102</v>
      </c>
      <c r="J5" s="4" t="s">
        <v>86</v>
      </c>
      <c r="K5" s="4" t="s">
        <v>87</v>
      </c>
      <c r="L5" s="4" t="s">
        <v>87</v>
      </c>
      <c r="N5" s="4" t="s">
        <v>82</v>
      </c>
      <c r="O5" s="4"/>
      <c r="P5" s="10" t="s">
        <v>60</v>
      </c>
      <c r="Q5" s="10" t="s">
        <v>60</v>
      </c>
      <c r="R5" s="10" t="s">
        <v>60</v>
      </c>
      <c r="S5" s="10" t="s">
        <v>60</v>
      </c>
      <c r="T5" s="10" t="s">
        <v>61</v>
      </c>
      <c r="U5" s="34" t="s">
        <v>62</v>
      </c>
      <c r="V5" s="10" t="s">
        <v>61</v>
      </c>
      <c r="W5" s="4" t="s">
        <v>63</v>
      </c>
      <c r="X5" s="10" t="s">
        <v>64</v>
      </c>
      <c r="Y5" s="10" t="s">
        <v>61</v>
      </c>
      <c r="Z5" s="10" t="s">
        <v>61</v>
      </c>
      <c r="AB5" s="32" t="s">
        <v>60</v>
      </c>
      <c r="AC5" s="32" t="s">
        <v>60</v>
      </c>
      <c r="AD5" s="32" t="s">
        <v>60</v>
      </c>
      <c r="AE5" s="32" t="s">
        <v>60</v>
      </c>
      <c r="AF5" s="32" t="s">
        <v>61</v>
      </c>
      <c r="AG5" s="32" t="s">
        <v>51</v>
      </c>
      <c r="AH5" s="32" t="s">
        <v>61</v>
      </c>
      <c r="AI5" s="33" t="s">
        <v>63</v>
      </c>
      <c r="AJ5" s="32" t="s">
        <v>64</v>
      </c>
      <c r="AK5" s="32" t="s">
        <v>61</v>
      </c>
      <c r="AL5" s="32" t="s">
        <v>61</v>
      </c>
      <c r="AN5" s="53" t="s">
        <v>60</v>
      </c>
      <c r="AO5" s="53" t="s">
        <v>60</v>
      </c>
      <c r="AP5" s="53" t="s">
        <v>60</v>
      </c>
      <c r="AQ5" s="53" t="s">
        <v>60</v>
      </c>
      <c r="AR5" s="53" t="s">
        <v>61</v>
      </c>
      <c r="AS5" s="53" t="s">
        <v>51</v>
      </c>
      <c r="AT5" s="53" t="s">
        <v>61</v>
      </c>
      <c r="AU5" s="33" t="s">
        <v>63</v>
      </c>
      <c r="AV5" s="53" t="s">
        <v>64</v>
      </c>
      <c r="AW5" s="53" t="s">
        <v>61</v>
      </c>
      <c r="AX5" s="53" t="s">
        <v>61</v>
      </c>
      <c r="AZ5" s="2" t="s">
        <v>142</v>
      </c>
      <c r="BA5" s="2" t="s">
        <v>142</v>
      </c>
      <c r="BD5" s="85" t="s">
        <v>127</v>
      </c>
    </row>
    <row r="6" spans="1:58" x14ac:dyDescent="0.2">
      <c r="A6" s="25">
        <v>1818</v>
      </c>
      <c r="B6" s="5">
        <v>0.24609059653460399</v>
      </c>
      <c r="C6" s="5">
        <v>0.12483254840973231</v>
      </c>
      <c r="D6" s="5">
        <v>0.1487542041622581</v>
      </c>
      <c r="E6" s="5">
        <v>0.11905835564188126</v>
      </c>
      <c r="F6" s="5"/>
      <c r="G6" s="5">
        <v>5.42</v>
      </c>
      <c r="H6" s="5">
        <v>0.1849889624724062</v>
      </c>
      <c r="I6" s="5">
        <v>4.0199999999999996</v>
      </c>
      <c r="J6" s="5">
        <v>2.0299999999999998</v>
      </c>
      <c r="K6" s="5"/>
      <c r="L6" s="5">
        <v>5.3792791439999998</v>
      </c>
      <c r="N6" s="6">
        <v>0.43591325757575755</v>
      </c>
      <c r="O6" s="25">
        <v>1818</v>
      </c>
      <c r="P6" s="11">
        <v>1.287289843129928</v>
      </c>
      <c r="Q6" s="11">
        <v>0.65299395394523829</v>
      </c>
      <c r="R6" s="11">
        <v>0.77812715657351084</v>
      </c>
      <c r="S6" s="11">
        <v>0.62278938779358639</v>
      </c>
      <c r="T6" s="35">
        <f>U6*T13/U13</f>
        <v>3.1362516748955978</v>
      </c>
      <c r="U6" s="35">
        <v>2.3626498560606057</v>
      </c>
      <c r="V6" s="11">
        <v>0.96766969496287392</v>
      </c>
      <c r="W6" s="11">
        <v>21.028455545454541</v>
      </c>
      <c r="X6" s="11">
        <v>10.618846954545454</v>
      </c>
      <c r="Y6" s="11"/>
      <c r="Z6" s="11">
        <v>2.3448990950703723</v>
      </c>
      <c r="AA6" s="25">
        <v>1818</v>
      </c>
      <c r="AB6" s="27">
        <v>1.6404925317325134</v>
      </c>
      <c r="AC6" s="31" t="s">
        <v>49</v>
      </c>
      <c r="AD6" s="27">
        <v>0.98990798120914936</v>
      </c>
      <c r="AE6" s="27">
        <v>0.5951086419602365</v>
      </c>
      <c r="AF6" s="27">
        <v>3.6360439531792874</v>
      </c>
      <c r="AG6" s="27">
        <v>2.4402457820373011</v>
      </c>
      <c r="AH6" s="27">
        <v>0.59700306477283283</v>
      </c>
      <c r="AI6" s="31" t="s">
        <v>49</v>
      </c>
      <c r="AJ6" s="27">
        <v>5.2185544701645776</v>
      </c>
      <c r="AK6" s="27">
        <v>6.8508783105669373</v>
      </c>
      <c r="AL6" s="27">
        <v>12.508076071266846</v>
      </c>
      <c r="AM6" s="25">
        <v>1818</v>
      </c>
      <c r="AN6" s="60">
        <f>P6/AB6</f>
        <v>0.78469716760638319</v>
      </c>
      <c r="AO6" s="60"/>
      <c r="AP6" s="60">
        <f t="shared" ref="AP6:AX6" si="0">R6/AD6</f>
        <v>0.78606008977020958</v>
      </c>
      <c r="AQ6" s="60">
        <f t="shared" si="0"/>
        <v>1.0465137688845718</v>
      </c>
      <c r="AR6" s="60">
        <f t="shared" si="0"/>
        <v>0.86254503941112126</v>
      </c>
      <c r="AS6" s="60">
        <f t="shared" si="0"/>
        <v>0.96820159405750006</v>
      </c>
      <c r="AT6" s="60">
        <f t="shared" si="0"/>
        <v>1.6208789402632036</v>
      </c>
      <c r="AU6" s="60"/>
      <c r="AV6" s="60">
        <f t="shared" si="0"/>
        <v>2.0348253554227185</v>
      </c>
      <c r="AW6" s="60">
        <f t="shared" si="0"/>
        <v>0</v>
      </c>
      <c r="AX6" s="60">
        <f t="shared" si="0"/>
        <v>0.18747080539884145</v>
      </c>
    </row>
    <row r="7" spans="1:58" x14ac:dyDescent="0.2">
      <c r="A7" s="25">
        <f>A6+1</f>
        <v>1819</v>
      </c>
      <c r="B7" s="5">
        <v>0.23124267227441603</v>
      </c>
      <c r="C7" s="5">
        <v>0.16717662870730671</v>
      </c>
      <c r="D7" s="5">
        <v>0.13885558798879916</v>
      </c>
      <c r="E7" s="5">
        <v>0</v>
      </c>
      <c r="F7" s="5"/>
      <c r="G7" s="5">
        <v>5.0199999999999996</v>
      </c>
      <c r="H7" s="5">
        <v>0.16931567328918323</v>
      </c>
      <c r="I7" s="5">
        <v>3.44</v>
      </c>
      <c r="J7" s="5">
        <v>1.92</v>
      </c>
      <c r="K7" s="5"/>
      <c r="L7" s="5">
        <v>6.0627121500000003</v>
      </c>
      <c r="N7" s="6">
        <v>0.43591325757575755</v>
      </c>
      <c r="O7" s="25">
        <f>O6+1</f>
        <v>1819</v>
      </c>
      <c r="P7" s="11">
        <v>1.209620958739968</v>
      </c>
      <c r="Q7" s="11">
        <v>0.87449410572401964</v>
      </c>
      <c r="R7" s="11">
        <v>0.72634790031353602</v>
      </c>
      <c r="S7" s="11">
        <v>0</v>
      </c>
      <c r="T7" s="35">
        <f t="shared" ref="T7:T12" si="1">U7*T14/U14</f>
        <v>1.9475601516167285</v>
      </c>
      <c r="U7" s="35">
        <v>2.1882845530303028</v>
      </c>
      <c r="V7" s="11">
        <v>0.88568336042544649</v>
      </c>
      <c r="W7" s="11">
        <v>17.994499272727271</v>
      </c>
      <c r="X7" s="11">
        <v>10.043441454545453</v>
      </c>
      <c r="Y7" s="11"/>
      <c r="Z7" s="11">
        <v>2.6428166030506248</v>
      </c>
      <c r="AA7" s="25">
        <f>AA6+1</f>
        <v>1819</v>
      </c>
      <c r="AB7" s="27">
        <v>1.3545564099090059</v>
      </c>
      <c r="AC7" s="31" t="s">
        <v>49</v>
      </c>
      <c r="AD7" s="27">
        <v>0.85082417515049646</v>
      </c>
      <c r="AE7" s="27">
        <v>0.52371491839345274</v>
      </c>
      <c r="AF7" s="27">
        <v>3.1048821866974414</v>
      </c>
      <c r="AG7" s="27">
        <v>2.0846085077908785</v>
      </c>
      <c r="AH7" s="27">
        <v>0.54279735442053223</v>
      </c>
      <c r="AI7" s="31" t="s">
        <v>49</v>
      </c>
      <c r="AJ7" s="27">
        <v>6.2750531124531372</v>
      </c>
      <c r="AK7" s="27">
        <v>7.4986902471071382</v>
      </c>
      <c r="AL7" s="27">
        <v>12.365644572229117</v>
      </c>
      <c r="AM7" s="25">
        <f>AM6+1</f>
        <v>1819</v>
      </c>
      <c r="AN7" s="60">
        <f t="shared" ref="AN7:AN38" si="2">P7/AB7</f>
        <v>0.89300153902134338</v>
      </c>
      <c r="AO7" s="60"/>
      <c r="AP7" s="60">
        <f t="shared" ref="AP7:AP38" si="3">R7/AD7</f>
        <v>0.85369917960436104</v>
      </c>
      <c r="AQ7" s="60"/>
      <c r="AR7" s="60">
        <f t="shared" ref="AR7:AR38" si="4">T7/AF7</f>
        <v>0.62725734327726057</v>
      </c>
      <c r="AS7" s="60">
        <f t="shared" ref="AS7:AS38" si="5">U7/AG7</f>
        <v>1.0497340603053054</v>
      </c>
      <c r="AT7" s="60">
        <f t="shared" ref="AT7:AT38" si="6">V7/AH7</f>
        <v>1.6317016897972265</v>
      </c>
      <c r="AU7" s="60"/>
      <c r="AV7" s="60">
        <f t="shared" ref="AV7:AV38" si="7">X7/AJ7</f>
        <v>1.6005348918264568</v>
      </c>
      <c r="AW7" s="60">
        <f t="shared" ref="AW7:AW38" si="8">Y7/AK7</f>
        <v>0</v>
      </c>
      <c r="AX7" s="60">
        <f t="shared" ref="AX7:AX38" si="9">Z7/AL7</f>
        <v>0.21372251059082578</v>
      </c>
      <c r="BD7" s="85" t="s">
        <v>15</v>
      </c>
      <c r="BE7" s="85" t="s">
        <v>126</v>
      </c>
    </row>
    <row r="8" spans="1:58" x14ac:dyDescent="0.2">
      <c r="A8" s="25">
        <f t="shared" ref="A8:A38" si="10">A7+1</f>
        <v>1820</v>
      </c>
      <c r="B8" s="5">
        <v>0.25241471242320318</v>
      </c>
      <c r="C8" s="5">
        <v>0.13280643366057424</v>
      </c>
      <c r="D8" s="5">
        <v>0.12510750997010617</v>
      </c>
      <c r="E8" s="5">
        <v>0.11685866315889037</v>
      </c>
      <c r="F8" s="5"/>
      <c r="G8" s="5">
        <v>5.5</v>
      </c>
      <c r="H8" s="5">
        <v>0.17571743929359823</v>
      </c>
      <c r="I8" s="5">
        <v>3.6</v>
      </c>
      <c r="J8" s="5">
        <v>1.88</v>
      </c>
      <c r="K8" s="5">
        <v>33.069338999999999</v>
      </c>
      <c r="L8" s="5">
        <v>6.6138677999999995</v>
      </c>
      <c r="N8" s="6">
        <v>0.43591325757575755</v>
      </c>
      <c r="O8" s="25">
        <f t="shared" ref="O8:O38" si="11">O7+1</f>
        <v>1820</v>
      </c>
      <c r="P8" s="11">
        <v>1.3203710346293585</v>
      </c>
      <c r="Q8" s="11">
        <v>0.69470502148799584</v>
      </c>
      <c r="R8" s="11">
        <v>0.65443226661912657</v>
      </c>
      <c r="S8" s="11">
        <v>0.61128288640248085</v>
      </c>
      <c r="T8" s="35">
        <f t="shared" si="1"/>
        <v>1.9526325543351757</v>
      </c>
      <c r="U8" s="35">
        <v>2.3975229166666665</v>
      </c>
      <c r="V8" s="11">
        <v>0.91917073650411385</v>
      </c>
      <c r="W8" s="11">
        <v>18.831452727272726</v>
      </c>
      <c r="X8" s="11">
        <v>9.8342030909090905</v>
      </c>
      <c r="Y8" s="11">
        <v>14.415363289367045</v>
      </c>
      <c r="Z8" s="11">
        <v>2.8830726578734089</v>
      </c>
      <c r="AA8" s="25">
        <f t="shared" ref="AA8:AA38" si="12">AA7+1</f>
        <v>1820</v>
      </c>
      <c r="AB8" s="27">
        <v>1.3386135299650086</v>
      </c>
      <c r="AC8" s="31" t="s">
        <v>49</v>
      </c>
      <c r="AD8" s="27">
        <v>0.66473127998575021</v>
      </c>
      <c r="AE8" s="27">
        <v>0.47451719645967549</v>
      </c>
      <c r="AF8" s="27">
        <v>3.3003322419474221</v>
      </c>
      <c r="AG8" s="27">
        <v>2.1935594471966686</v>
      </c>
      <c r="AH8" s="27">
        <v>0.51707551372677041</v>
      </c>
      <c r="AI8" s="31" t="s">
        <v>49</v>
      </c>
      <c r="AJ8" s="27">
        <v>5.581241933341226</v>
      </c>
      <c r="AK8" s="27">
        <v>7.5904186104801807</v>
      </c>
      <c r="AL8" s="27">
        <v>11.785552295815563</v>
      </c>
      <c r="AM8" s="25">
        <f t="shared" ref="AM8:AM38" si="13">AM7+1</f>
        <v>1820</v>
      </c>
      <c r="AN8" s="60">
        <f t="shared" si="2"/>
        <v>0.98637209700388506</v>
      </c>
      <c r="AO8" s="60"/>
      <c r="AP8" s="60">
        <f t="shared" si="3"/>
        <v>0.98450650108289706</v>
      </c>
      <c r="AQ8" s="60">
        <f t="shared" ref="AQ8:AQ38" si="14">S8/AE8</f>
        <v>1.2882207240605825</v>
      </c>
      <c r="AR8" s="60">
        <f t="shared" si="4"/>
        <v>0.59164726796808453</v>
      </c>
      <c r="AS8" s="60">
        <f t="shared" si="5"/>
        <v>1.0929828775466559</v>
      </c>
      <c r="AT8" s="60">
        <f t="shared" si="6"/>
        <v>1.7776334637842006</v>
      </c>
      <c r="AU8" s="60"/>
      <c r="AV8" s="60">
        <f t="shared" si="7"/>
        <v>1.7620098193847364</v>
      </c>
      <c r="AW8" s="60">
        <f t="shared" si="8"/>
        <v>1.8991526066116542</v>
      </c>
      <c r="AX8" s="60">
        <f t="shared" si="9"/>
        <v>0.24462770903804298</v>
      </c>
      <c r="AY8" s="82">
        <v>1820</v>
      </c>
      <c r="AZ8" s="2">
        <f>(LN(AS8)*$BD$3)+(LN(AT8)*$BE$3)+(LN(AW8)*$BF$3)</f>
        <v>0.42347805979399333</v>
      </c>
      <c r="BA8" s="64">
        <f>EXP(AZ8)</f>
        <v>1.5272642451032752</v>
      </c>
      <c r="BC8" s="82">
        <v>1820</v>
      </c>
      <c r="BD8" s="85">
        <v>1.5272642451032752</v>
      </c>
    </row>
    <row r="9" spans="1:58" x14ac:dyDescent="0.2">
      <c r="A9" s="25">
        <f t="shared" si="10"/>
        <v>1821</v>
      </c>
      <c r="B9" s="5">
        <v>0.26286325171740987</v>
      </c>
      <c r="C9" s="5">
        <v>0.12868201025496634</v>
      </c>
      <c r="D9" s="5">
        <v>0.139130549549173</v>
      </c>
      <c r="E9" s="5">
        <v>0.10311058514019739</v>
      </c>
      <c r="F9" s="5"/>
      <c r="G9" s="5">
        <v>5.63</v>
      </c>
      <c r="H9" s="5">
        <v>0.14724061810154526</v>
      </c>
      <c r="I9" s="5">
        <v>3.21</v>
      </c>
      <c r="J9" s="5">
        <v>1.9</v>
      </c>
      <c r="K9" s="5"/>
      <c r="L9" s="5">
        <v>5.3572329180000002</v>
      </c>
      <c r="N9" s="6">
        <v>0.43591325757575755</v>
      </c>
      <c r="O9" s="25">
        <f t="shared" si="11"/>
        <v>1821</v>
      </c>
      <c r="P9" s="11">
        <v>1.3750269162371098</v>
      </c>
      <c r="Q9" s="11">
        <v>0.67313033137967293</v>
      </c>
      <c r="R9" s="11">
        <v>0.72778621298742419</v>
      </c>
      <c r="S9" s="11">
        <v>0.53936725270807129</v>
      </c>
      <c r="T9" s="35">
        <f t="shared" si="1"/>
        <v>2.4259617230694155</v>
      </c>
      <c r="U9" s="35">
        <v>2.4541916401515151</v>
      </c>
      <c r="V9" s="11">
        <v>0.7702096498093518</v>
      </c>
      <c r="W9" s="11">
        <v>16.79137868181818</v>
      </c>
      <c r="X9" s="11">
        <v>9.9388222727272719</v>
      </c>
      <c r="Y9" s="11"/>
      <c r="Z9" s="11">
        <v>2.3352888528774614</v>
      </c>
      <c r="AA9" s="25">
        <f t="shared" si="12"/>
        <v>1821</v>
      </c>
      <c r="AB9" s="27">
        <v>1.1970381814193671</v>
      </c>
      <c r="AC9" s="31" t="s">
        <v>49</v>
      </c>
      <c r="AD9" s="27">
        <v>0.52317488338115392</v>
      </c>
      <c r="AE9" s="27">
        <v>0.39153455831499634</v>
      </c>
      <c r="AF9" s="27">
        <v>2.9167910813687139</v>
      </c>
      <c r="AG9" s="27">
        <v>2.047270345861512</v>
      </c>
      <c r="AH9" s="27">
        <v>0.51844266848634735</v>
      </c>
      <c r="AI9" s="31" t="s">
        <v>49</v>
      </c>
      <c r="AJ9" s="27">
        <v>5.4045827161369866</v>
      </c>
      <c r="AK9" s="27">
        <v>6.5525000723756461</v>
      </c>
      <c r="AL9" s="27">
        <v>11.220509668599226</v>
      </c>
      <c r="AM9" s="25">
        <f t="shared" si="13"/>
        <v>1821</v>
      </c>
      <c r="AN9" s="60">
        <f t="shared" si="2"/>
        <v>1.1486909420104676</v>
      </c>
      <c r="AO9" s="60"/>
      <c r="AP9" s="60">
        <f t="shared" si="3"/>
        <v>1.39109547515721</v>
      </c>
      <c r="AQ9" s="60">
        <f t="shared" si="14"/>
        <v>1.3775725316030494</v>
      </c>
      <c r="AR9" s="60">
        <f t="shared" si="4"/>
        <v>0.83172282669317021</v>
      </c>
      <c r="AS9" s="60">
        <f t="shared" si="5"/>
        <v>1.19876285274809</v>
      </c>
      <c r="AT9" s="60">
        <f t="shared" si="6"/>
        <v>1.4856216446421491</v>
      </c>
      <c r="AU9" s="60"/>
      <c r="AV9" s="60">
        <f t="shared" si="7"/>
        <v>1.8389620059013931</v>
      </c>
      <c r="AW9" s="60">
        <f t="shared" si="8"/>
        <v>0</v>
      </c>
      <c r="AX9" s="60">
        <f t="shared" si="9"/>
        <v>0.20812680723521892</v>
      </c>
      <c r="AY9" s="82">
        <v>1821</v>
      </c>
      <c r="BC9" s="82">
        <v>1821</v>
      </c>
    </row>
    <row r="10" spans="1:58" x14ac:dyDescent="0.2">
      <c r="A10" s="25">
        <f t="shared" si="10"/>
        <v>1822</v>
      </c>
      <c r="B10" s="5">
        <v>0.23894159596488407</v>
      </c>
      <c r="C10" s="5">
        <v>0.13418124146244353</v>
      </c>
      <c r="D10" s="5">
        <v>0.13253147210020039</v>
      </c>
      <c r="E10" s="5">
        <v>0.13060674117758336</v>
      </c>
      <c r="F10" s="5"/>
      <c r="G10" s="5">
        <v>5.38</v>
      </c>
      <c r="H10" s="5">
        <v>0.15518763796909493</v>
      </c>
      <c r="I10" s="5">
        <v>3.56</v>
      </c>
      <c r="J10" s="5">
        <v>1.94</v>
      </c>
      <c r="K10" s="5">
        <v>33.069338999999999</v>
      </c>
      <c r="L10" s="5">
        <v>6.0186196980000002</v>
      </c>
      <c r="N10" s="6">
        <v>0.43591325757575755</v>
      </c>
      <c r="O10" s="25">
        <f t="shared" si="11"/>
        <v>1822</v>
      </c>
      <c r="P10" s="11">
        <v>1.2498937136088373</v>
      </c>
      <c r="Q10" s="11">
        <v>0.70189658485743678</v>
      </c>
      <c r="R10" s="11">
        <v>0.69326670881410779</v>
      </c>
      <c r="S10" s="11">
        <v>0.68319852009689042</v>
      </c>
      <c r="T10" s="35">
        <f t="shared" si="1"/>
        <v>2.3570630275515003</v>
      </c>
      <c r="U10" s="35">
        <v>2.3452133257575758</v>
      </c>
      <c r="V10" s="11">
        <v>0.81178018563114585</v>
      </c>
      <c r="W10" s="11">
        <v>18.622214363636363</v>
      </c>
      <c r="X10" s="11">
        <v>10.148060636363635</v>
      </c>
      <c r="Y10" s="11">
        <v>14.415363289367045</v>
      </c>
      <c r="Z10" s="11">
        <v>2.623596118664802</v>
      </c>
      <c r="AA10" s="25">
        <f t="shared" si="12"/>
        <v>1822</v>
      </c>
      <c r="AB10" s="27">
        <v>0.93123481465182367</v>
      </c>
      <c r="AC10" s="31" t="s">
        <v>49</v>
      </c>
      <c r="AD10" s="27">
        <v>0.43799287964439737</v>
      </c>
      <c r="AE10" s="27">
        <v>0.36156565508378508</v>
      </c>
      <c r="AF10" s="27">
        <v>2.4145813734821937</v>
      </c>
      <c r="AG10" s="27">
        <v>1.8789567972764234</v>
      </c>
      <c r="AH10" s="27">
        <v>0.59243633170170984</v>
      </c>
      <c r="AI10" s="31" t="s">
        <v>49</v>
      </c>
      <c r="AJ10" s="27">
        <v>4.5574219659645268</v>
      </c>
      <c r="AK10" s="27">
        <v>5.8989863305223675</v>
      </c>
      <c r="AL10" s="27">
        <v>10.095594944256387</v>
      </c>
      <c r="AM10" s="25">
        <f t="shared" si="13"/>
        <v>1822</v>
      </c>
      <c r="AN10" s="60">
        <f t="shared" si="2"/>
        <v>1.3421896324571541</v>
      </c>
      <c r="AO10" s="60"/>
      <c r="AP10" s="60">
        <f t="shared" si="3"/>
        <v>1.5828264363040903</v>
      </c>
      <c r="AQ10" s="60">
        <f t="shared" si="14"/>
        <v>1.8895559091157976</v>
      </c>
      <c r="AR10" s="60">
        <f t="shared" si="4"/>
        <v>0.976178750253613</v>
      </c>
      <c r="AS10" s="60">
        <f t="shared" si="5"/>
        <v>1.2481464870065124</v>
      </c>
      <c r="AT10" s="60">
        <f t="shared" si="6"/>
        <v>1.3702403822861342</v>
      </c>
      <c r="AU10" s="60"/>
      <c r="AV10" s="60">
        <f t="shared" si="7"/>
        <v>2.2267107834540645</v>
      </c>
      <c r="AW10" s="60">
        <f t="shared" si="8"/>
        <v>2.4437017619077164</v>
      </c>
      <c r="AX10" s="60">
        <f t="shared" si="9"/>
        <v>0.2598753350497115</v>
      </c>
      <c r="AY10" s="82">
        <v>1822</v>
      </c>
      <c r="AZ10" s="2">
        <f t="shared" ref="AZ10:AZ38" si="15">(LN(AS10)*$BD$3)+(LN(AT10)*$BE$3)+(LN(AW10)*$BF$3)</f>
        <v>0.39290815666579865</v>
      </c>
      <c r="BA10" s="64">
        <f t="shared" ref="BA10:BA38" si="16">EXP(AZ10)</f>
        <v>1.4812823371728787</v>
      </c>
      <c r="BC10" s="82">
        <v>1822</v>
      </c>
      <c r="BD10" s="85">
        <v>1.4812823371728787</v>
      </c>
    </row>
    <row r="11" spans="1:58" x14ac:dyDescent="0.2">
      <c r="A11" s="25">
        <f t="shared" si="10"/>
        <v>1823</v>
      </c>
      <c r="B11" s="5">
        <v>0.16277724374132493</v>
      </c>
      <c r="C11" s="5">
        <v>9.0187391802625985E-2</v>
      </c>
      <c r="D11" s="5">
        <v>9.2937007406364583E-2</v>
      </c>
      <c r="E11" s="5">
        <v>8.9362507121504411E-2</v>
      </c>
      <c r="F11" s="5"/>
      <c r="G11" s="5">
        <v>4.0999999999999996</v>
      </c>
      <c r="H11" s="5">
        <v>0.15364238410596026</v>
      </c>
      <c r="I11" s="5">
        <v>2.97</v>
      </c>
      <c r="J11" s="5">
        <v>1.81</v>
      </c>
      <c r="K11" s="5">
        <v>31.239502242</v>
      </c>
      <c r="L11" s="5">
        <v>4.3431065220000002</v>
      </c>
      <c r="N11" s="6">
        <v>0.43591325757575755</v>
      </c>
      <c r="O11" s="25">
        <f t="shared" si="11"/>
        <v>1823</v>
      </c>
      <c r="P11" s="11">
        <v>0.85148110294180857</v>
      </c>
      <c r="Q11" s="11">
        <v>0.47176655703532633</v>
      </c>
      <c r="R11" s="11">
        <v>0.48614968377420831</v>
      </c>
      <c r="S11" s="11">
        <v>0.46745161901366183</v>
      </c>
      <c r="T11" s="35">
        <f t="shared" si="1"/>
        <v>2.2607946606217695</v>
      </c>
      <c r="U11" s="35">
        <v>1.7872443560606057</v>
      </c>
      <c r="V11" s="11">
        <v>0.80369702588801917</v>
      </c>
      <c r="W11" s="11">
        <v>15.5359485</v>
      </c>
      <c r="X11" s="11">
        <v>9.4680359545454547</v>
      </c>
      <c r="Y11" s="11">
        <v>13.617713187355402</v>
      </c>
      <c r="Z11" s="11">
        <v>1.8932177120035387</v>
      </c>
      <c r="AA11" s="25">
        <f t="shared" si="12"/>
        <v>1823</v>
      </c>
      <c r="AB11" s="27">
        <v>1.0340198620629841</v>
      </c>
      <c r="AC11" s="31" t="s">
        <v>49</v>
      </c>
      <c r="AD11" s="27">
        <v>0.63393692012753311</v>
      </c>
      <c r="AE11" s="27">
        <v>0.4608393240048862</v>
      </c>
      <c r="AF11" s="27">
        <v>2.5802253200179863</v>
      </c>
      <c r="AG11" s="27">
        <v>2.0295679308635477</v>
      </c>
      <c r="AH11" s="27">
        <v>0.48851169453913357</v>
      </c>
      <c r="AI11" s="31" t="s">
        <v>49</v>
      </c>
      <c r="AJ11" s="27">
        <v>4.7749041766091871</v>
      </c>
      <c r="AK11" s="27">
        <v>5.8969680468508097</v>
      </c>
      <c r="AL11" s="27">
        <v>10.056759397288609</v>
      </c>
      <c r="AM11" s="25">
        <f t="shared" si="13"/>
        <v>1823</v>
      </c>
      <c r="AN11" s="60">
        <f t="shared" si="2"/>
        <v>0.82346687349216818</v>
      </c>
      <c r="AO11" s="60"/>
      <c r="AP11" s="60">
        <f t="shared" si="3"/>
        <v>0.76687390864757721</v>
      </c>
      <c r="AQ11" s="60">
        <f t="shared" si="14"/>
        <v>1.014348374073879</v>
      </c>
      <c r="AR11" s="60">
        <f t="shared" si="4"/>
        <v>0.87620047872641205</v>
      </c>
      <c r="AS11" s="60">
        <f t="shared" si="5"/>
        <v>0.88060336827462715</v>
      </c>
      <c r="AT11" s="60">
        <f t="shared" si="6"/>
        <v>1.6451950585261512</v>
      </c>
      <c r="AU11" s="60"/>
      <c r="AV11" s="60">
        <f t="shared" si="7"/>
        <v>1.9828745466613764</v>
      </c>
      <c r="AW11" s="60">
        <f t="shared" si="8"/>
        <v>2.3092736944077128</v>
      </c>
      <c r="AX11" s="60">
        <f t="shared" si="9"/>
        <v>0.18825325705952228</v>
      </c>
      <c r="AY11" s="82">
        <v>1823</v>
      </c>
      <c r="AZ11" s="2">
        <f t="shared" si="15"/>
        <v>0.35085712385060241</v>
      </c>
      <c r="BA11" s="64">
        <f t="shared" si="16"/>
        <v>1.4202843866507362</v>
      </c>
      <c r="BC11" s="82">
        <v>1823</v>
      </c>
      <c r="BD11" s="85">
        <v>1.4202843866507362</v>
      </c>
    </row>
    <row r="12" spans="1:58" x14ac:dyDescent="0.2">
      <c r="A12" s="25">
        <f t="shared" si="10"/>
        <v>1824</v>
      </c>
      <c r="B12" s="5">
        <v>0.2026466699955346</v>
      </c>
      <c r="C12" s="5">
        <v>0.11520889379664723</v>
      </c>
      <c r="D12" s="5">
        <v>9.9811046415711077E-2</v>
      </c>
      <c r="E12" s="5">
        <v>7.5614429102811423E-2</v>
      </c>
      <c r="F12" s="5"/>
      <c r="G12" s="5">
        <v>4.6900000000000004</v>
      </c>
      <c r="H12" s="5">
        <v>0.15783664459161151</v>
      </c>
      <c r="I12" s="5">
        <v>2.44</v>
      </c>
      <c r="J12" s="5">
        <v>1.51</v>
      </c>
      <c r="K12" s="5">
        <v>35.670793668000002</v>
      </c>
      <c r="L12" s="5">
        <v>5.4895102740000006</v>
      </c>
      <c r="N12" s="6">
        <v>0.43591325757575755</v>
      </c>
      <c r="O12" s="25">
        <f t="shared" si="11"/>
        <v>1824</v>
      </c>
      <c r="P12" s="11">
        <v>1.0600364406555962</v>
      </c>
      <c r="Q12" s="11">
        <v>0.60265301035915175</v>
      </c>
      <c r="R12" s="11">
        <v>0.52210750062141309</v>
      </c>
      <c r="S12" s="11">
        <v>0.39553598531925233</v>
      </c>
      <c r="T12" s="35">
        <f t="shared" si="1"/>
        <v>2.3349173460358301</v>
      </c>
      <c r="U12" s="35">
        <v>2.0444331780303031</v>
      </c>
      <c r="V12" s="11">
        <v>0.82563703090507734</v>
      </c>
      <c r="W12" s="11">
        <v>12.763540181818179</v>
      </c>
      <c r="X12" s="11">
        <v>7.8987482272727263</v>
      </c>
      <c r="Y12" s="11">
        <v>15.549371868130587</v>
      </c>
      <c r="Z12" s="11">
        <v>2.3929503060349298</v>
      </c>
      <c r="AA12" s="25">
        <f t="shared" si="12"/>
        <v>1824</v>
      </c>
      <c r="AB12" s="27">
        <v>1.2311088343530219</v>
      </c>
      <c r="AC12" s="31" t="s">
        <v>49</v>
      </c>
      <c r="AD12" s="27">
        <v>0.71698485969351522</v>
      </c>
      <c r="AE12" s="27">
        <v>0.48883192271500786</v>
      </c>
      <c r="AF12" s="27">
        <v>2.9245364755518048</v>
      </c>
      <c r="AG12" s="27">
        <v>2.1845597006229878</v>
      </c>
      <c r="AH12" s="27">
        <v>0.53553426815292759</v>
      </c>
      <c r="AI12" s="31" t="s">
        <v>49</v>
      </c>
      <c r="AJ12" s="27">
        <v>4.4106151775551288</v>
      </c>
      <c r="AK12" s="27">
        <v>6.0479997541614372</v>
      </c>
      <c r="AL12" s="27">
        <v>10.525303918727092</v>
      </c>
      <c r="AM12" s="25">
        <f t="shared" si="13"/>
        <v>1824</v>
      </c>
      <c r="AN12" s="60">
        <f t="shared" si="2"/>
        <v>0.86104202250540385</v>
      </c>
      <c r="AO12" s="60"/>
      <c r="AP12" s="60">
        <f t="shared" si="3"/>
        <v>0.72819878071706412</v>
      </c>
      <c r="AQ12" s="60">
        <f t="shared" si="14"/>
        <v>0.80914516204755382</v>
      </c>
      <c r="AR12" s="60">
        <f t="shared" si="4"/>
        <v>0.79838886112551399</v>
      </c>
      <c r="AS12" s="60">
        <f t="shared" si="5"/>
        <v>0.9358559427088563</v>
      </c>
      <c r="AT12" s="60">
        <f t="shared" si="6"/>
        <v>1.5417071885104985</v>
      </c>
      <c r="AU12" s="60"/>
      <c r="AV12" s="60">
        <f t="shared" si="7"/>
        <v>1.7908495548349159</v>
      </c>
      <c r="AW12" s="60">
        <f t="shared" si="8"/>
        <v>2.5709941303207819</v>
      </c>
      <c r="AX12" s="60">
        <f t="shared" si="9"/>
        <v>0.22735213391579936</v>
      </c>
      <c r="AY12" s="82">
        <v>1824</v>
      </c>
      <c r="AZ12" s="2">
        <f t="shared" si="15"/>
        <v>0.36099887586924279</v>
      </c>
      <c r="BA12" s="64">
        <f t="shared" si="16"/>
        <v>1.4347618480177267</v>
      </c>
      <c r="BC12" s="82">
        <v>1824</v>
      </c>
      <c r="BD12" s="85">
        <v>1.4347618480177267</v>
      </c>
    </row>
    <row r="13" spans="1:58" x14ac:dyDescent="0.2">
      <c r="A13" s="25">
        <f t="shared" si="10"/>
        <v>1825</v>
      </c>
      <c r="B13" s="5">
        <v>1.4023039579066846E-2</v>
      </c>
      <c r="C13" s="5">
        <v>0.13583101082468671</v>
      </c>
      <c r="D13" s="5">
        <v>0.11960827876262896</v>
      </c>
      <c r="E13" s="5">
        <v>0.11685866315889037</v>
      </c>
      <c r="F13" s="5">
        <v>0.6913696542117761</v>
      </c>
      <c r="G13" s="5">
        <v>6.25</v>
      </c>
      <c r="H13" s="5">
        <v>0.14326710816777044</v>
      </c>
      <c r="I13" s="5">
        <v>3.15</v>
      </c>
      <c r="J13" s="5">
        <v>1.53</v>
      </c>
      <c r="K13" s="5">
        <v>31.790657891999999</v>
      </c>
      <c r="L13" s="5">
        <v>4.8942621720000004</v>
      </c>
      <c r="N13" s="6">
        <v>0.43591325757575755</v>
      </c>
      <c r="O13" s="25">
        <f t="shared" si="11"/>
        <v>1825</v>
      </c>
      <c r="P13" s="11">
        <v>7.3353946368297701E-2</v>
      </c>
      <c r="Q13" s="11">
        <v>0.71052646090076599</v>
      </c>
      <c r="R13" s="11">
        <v>0.62566601314136272</v>
      </c>
      <c r="S13" s="11">
        <v>0.61128288640248085</v>
      </c>
      <c r="T13" s="11">
        <v>3.616526377877765</v>
      </c>
      <c r="U13" s="35">
        <v>2.7244578598484845</v>
      </c>
      <c r="V13" s="11">
        <v>0.74942438189845473</v>
      </c>
      <c r="W13" s="11">
        <v>16.477521136363634</v>
      </c>
      <c r="X13" s="11">
        <v>8.0033674090909095</v>
      </c>
      <c r="Y13" s="11">
        <v>13.857969242178186</v>
      </c>
      <c r="Z13" s="11">
        <v>2.1334737668263228</v>
      </c>
      <c r="AA13" s="25">
        <f t="shared" si="12"/>
        <v>1825</v>
      </c>
      <c r="AB13" s="27">
        <v>1.3667344730379885</v>
      </c>
      <c r="AC13" s="31" t="s">
        <v>49</v>
      </c>
      <c r="AD13" s="27">
        <v>0.78074747945136869</v>
      </c>
      <c r="AE13" s="27">
        <v>0.50009333833092229</v>
      </c>
      <c r="AF13" s="27">
        <v>3.1545947531428919</v>
      </c>
      <c r="AG13" s="27">
        <v>2.268811535684204</v>
      </c>
      <c r="AH13" s="27">
        <v>0.64607631033311319</v>
      </c>
      <c r="AI13" s="31" t="s">
        <v>49</v>
      </c>
      <c r="AJ13" s="27">
        <v>4.6869507887935935</v>
      </c>
      <c r="AK13" s="27">
        <v>7.3404976630230854</v>
      </c>
      <c r="AL13" s="27">
        <v>11.808496309909314</v>
      </c>
      <c r="AM13" s="25">
        <f t="shared" si="13"/>
        <v>1825</v>
      </c>
      <c r="AN13" s="60">
        <f t="shared" si="2"/>
        <v>5.3670956440606897E-2</v>
      </c>
      <c r="AO13" s="60"/>
      <c r="AP13" s="60">
        <f t="shared" si="3"/>
        <v>0.80136795776916026</v>
      </c>
      <c r="AQ13" s="60">
        <f t="shared" si="14"/>
        <v>1.2223375909038445</v>
      </c>
      <c r="AR13" s="60">
        <f t="shared" si="4"/>
        <v>1.1464313678562532</v>
      </c>
      <c r="AS13" s="60">
        <f t="shared" si="5"/>
        <v>1.2008303982053192</v>
      </c>
      <c r="AT13" s="60">
        <f t="shared" si="6"/>
        <v>1.1599626389521323</v>
      </c>
      <c r="AU13" s="60"/>
      <c r="AV13" s="60">
        <f t="shared" si="7"/>
        <v>1.7075851165808702</v>
      </c>
      <c r="AW13" s="60">
        <f t="shared" si="8"/>
        <v>1.887878707732054</v>
      </c>
      <c r="AX13" s="60">
        <f t="shared" si="9"/>
        <v>0.1806727724541845</v>
      </c>
      <c r="AY13" s="82">
        <v>1825</v>
      </c>
      <c r="AZ13" s="2">
        <f t="shared" si="15"/>
        <v>0.25223323369818418</v>
      </c>
      <c r="BA13" s="64">
        <f t="shared" si="16"/>
        <v>1.286896149833505</v>
      </c>
      <c r="BC13" s="82">
        <v>1825</v>
      </c>
      <c r="BD13" s="85">
        <v>1.286896149833505</v>
      </c>
    </row>
    <row r="14" spans="1:58" x14ac:dyDescent="0.2">
      <c r="A14" s="25">
        <f t="shared" si="10"/>
        <v>1826</v>
      </c>
      <c r="B14" s="5">
        <v>0.19302301538244951</v>
      </c>
      <c r="C14" s="5">
        <v>0.10146081577795422</v>
      </c>
      <c r="D14" s="5">
        <v>9.9811046415711077E-2</v>
      </c>
      <c r="E14" s="5">
        <v>0.13555604926431283</v>
      </c>
      <c r="F14" s="5">
        <v>0.41755552457815814</v>
      </c>
      <c r="G14" s="5">
        <v>5.63</v>
      </c>
      <c r="H14" s="5">
        <v>0.24105960264900664</v>
      </c>
      <c r="I14" s="5">
        <v>3.51</v>
      </c>
      <c r="J14" s="5">
        <v>1.78</v>
      </c>
      <c r="K14" s="5">
        <v>29.21124945</v>
      </c>
      <c r="L14" s="5">
        <v>5.1808631099999998</v>
      </c>
      <c r="N14" s="6">
        <v>0.43591325757575755</v>
      </c>
      <c r="O14" s="25">
        <f t="shared" si="11"/>
        <v>1826</v>
      </c>
      <c r="P14" s="11">
        <v>1.0096954970695096</v>
      </c>
      <c r="Q14" s="11">
        <v>0.53073737666474219</v>
      </c>
      <c r="R14" s="11">
        <v>0.52210750062141309</v>
      </c>
      <c r="S14" s="11">
        <v>0.70908814822687782</v>
      </c>
      <c r="T14" s="11">
        <v>2.1842158672514307</v>
      </c>
      <c r="U14" s="35">
        <v>2.4541916401515151</v>
      </c>
      <c r="V14" s="11">
        <v>1.2609729199277544</v>
      </c>
      <c r="W14" s="11">
        <v>18.360666409090907</v>
      </c>
      <c r="X14" s="11">
        <v>9.3111071818181816</v>
      </c>
      <c r="Y14" s="11">
        <v>12.733570905607555</v>
      </c>
      <c r="Z14" s="11">
        <v>2.2584069153341702</v>
      </c>
      <c r="AA14" s="25">
        <f t="shared" si="12"/>
        <v>1826</v>
      </c>
      <c r="AB14" s="27">
        <v>1.1836454987040179</v>
      </c>
      <c r="AC14" s="31" t="s">
        <v>49</v>
      </c>
      <c r="AD14" s="27">
        <v>0.68506967698222143</v>
      </c>
      <c r="AE14" s="27">
        <v>0.53133172366249659</v>
      </c>
      <c r="AF14" s="27">
        <v>2.8681230473374373</v>
      </c>
      <c r="AG14" s="27">
        <v>2.0996310217261742</v>
      </c>
      <c r="AH14" s="27">
        <v>0.68471110705497318</v>
      </c>
      <c r="AI14" s="31" t="s">
        <v>49</v>
      </c>
      <c r="AJ14" s="27">
        <v>5.1613697665368035</v>
      </c>
      <c r="AK14" s="27">
        <v>7.3422066088212672</v>
      </c>
      <c r="AL14" s="27">
        <v>12.021516455377087</v>
      </c>
      <c r="AM14" s="25">
        <f t="shared" si="13"/>
        <v>1826</v>
      </c>
      <c r="AN14" s="60">
        <f t="shared" si="2"/>
        <v>0.85303876724495009</v>
      </c>
      <c r="AO14" s="60"/>
      <c r="AP14" s="60">
        <f t="shared" si="3"/>
        <v>0.7621232090162452</v>
      </c>
      <c r="AQ14" s="60">
        <f t="shared" si="14"/>
        <v>1.3345488640111627</v>
      </c>
      <c r="AR14" s="60">
        <f t="shared" si="4"/>
        <v>0.76154887053367615</v>
      </c>
      <c r="AS14" s="60">
        <f t="shared" si="5"/>
        <v>1.1688680605099107</v>
      </c>
      <c r="AT14" s="60">
        <f t="shared" si="6"/>
        <v>1.8416130641597948</v>
      </c>
      <c r="AU14" s="60"/>
      <c r="AV14" s="60">
        <f t="shared" si="7"/>
        <v>1.8039992488400585</v>
      </c>
      <c r="AW14" s="60">
        <f t="shared" si="8"/>
        <v>1.7342975462320624</v>
      </c>
      <c r="AX14" s="60">
        <f t="shared" si="9"/>
        <v>0.18786372948181679</v>
      </c>
      <c r="AY14" s="82">
        <v>1826</v>
      </c>
      <c r="AZ14" s="2">
        <f t="shared" si="15"/>
        <v>0.44569992631362115</v>
      </c>
      <c r="BA14" s="64">
        <f t="shared" si="16"/>
        <v>1.5615828063116848</v>
      </c>
      <c r="BC14" s="82">
        <v>1826</v>
      </c>
      <c r="BD14" s="85">
        <v>1.5615828063116848</v>
      </c>
    </row>
    <row r="15" spans="1:58" x14ac:dyDescent="0.2">
      <c r="A15" s="25">
        <f t="shared" si="10"/>
        <v>1827</v>
      </c>
      <c r="B15" s="5">
        <v>0.14627955011889338</v>
      </c>
      <c r="C15" s="5">
        <v>0.15177878132637054</v>
      </c>
      <c r="D15" s="5">
        <v>0.17377570615627935</v>
      </c>
      <c r="E15" s="5">
        <v>0.11933331720225511</v>
      </c>
      <c r="F15" s="5">
        <v>0.29387619549244182</v>
      </c>
      <c r="G15" s="5">
        <v>4.33</v>
      </c>
      <c r="H15" s="5">
        <v>0.27086092715231791</v>
      </c>
      <c r="I15" s="5">
        <v>3.69</v>
      </c>
      <c r="J15" s="5">
        <v>1.83</v>
      </c>
      <c r="K15" s="5">
        <v>31.592241858000001</v>
      </c>
      <c r="L15" s="5">
        <v>5.6438338559999996</v>
      </c>
      <c r="N15" s="6">
        <v>0.43591325757575755</v>
      </c>
      <c r="O15" s="25">
        <f t="shared" si="11"/>
        <v>1827</v>
      </c>
      <c r="P15" s="11">
        <v>0.76518234250851713</v>
      </c>
      <c r="Q15" s="11">
        <v>0.79394859598628087</v>
      </c>
      <c r="R15" s="11">
        <v>0.90901360989733626</v>
      </c>
      <c r="S15" s="11">
        <v>0.62422770046747456</v>
      </c>
      <c r="T15" s="11">
        <v>1.5372543564129657</v>
      </c>
      <c r="U15" s="35">
        <v>1.8875044053030303</v>
      </c>
      <c r="V15" s="11">
        <v>1.4168624292594822</v>
      </c>
      <c r="W15" s="11">
        <v>19.302239045454542</v>
      </c>
      <c r="X15" s="11">
        <v>9.5726551363636361</v>
      </c>
      <c r="Y15" s="11">
        <v>13.771477062441983</v>
      </c>
      <c r="Z15" s="11">
        <v>2.4602220013853087</v>
      </c>
      <c r="AA15" s="25">
        <f t="shared" si="12"/>
        <v>1827</v>
      </c>
      <c r="AB15" s="27">
        <v>1.1025212740330548</v>
      </c>
      <c r="AC15" s="31" t="s">
        <v>49</v>
      </c>
      <c r="AD15" s="27">
        <v>0.7476246848934851</v>
      </c>
      <c r="AE15" s="27">
        <v>0.56010153722159217</v>
      </c>
      <c r="AF15" s="27">
        <v>2.6662030134228289</v>
      </c>
      <c r="AG15" s="27">
        <v>2.0232294409193381</v>
      </c>
      <c r="AH15" s="27">
        <v>0.5608086445937811</v>
      </c>
      <c r="AI15" s="31" t="s">
        <v>49</v>
      </c>
      <c r="AJ15" s="27">
        <v>4.7314161041847393</v>
      </c>
      <c r="AK15" s="27">
        <v>7.1705902107709578</v>
      </c>
      <c r="AL15" s="27">
        <v>11.623461803486133</v>
      </c>
      <c r="AM15" s="25">
        <f t="shared" si="13"/>
        <v>1827</v>
      </c>
      <c r="AN15" s="60">
        <f t="shared" si="2"/>
        <v>0.69402954893510393</v>
      </c>
      <c r="AO15" s="60"/>
      <c r="AP15" s="60">
        <f t="shared" si="3"/>
        <v>1.2158689089122898</v>
      </c>
      <c r="AQ15" s="60">
        <f t="shared" si="14"/>
        <v>1.1144902468291427</v>
      </c>
      <c r="AR15" s="60">
        <f t="shared" si="4"/>
        <v>0.57657063197129277</v>
      </c>
      <c r="AS15" s="60">
        <f t="shared" si="5"/>
        <v>0.93291663670402325</v>
      </c>
      <c r="AT15" s="60">
        <f t="shared" si="6"/>
        <v>2.5264632471665616</v>
      </c>
      <c r="AU15" s="60"/>
      <c r="AV15" s="60">
        <f t="shared" si="7"/>
        <v>2.0232114287933847</v>
      </c>
      <c r="AW15" s="60">
        <f t="shared" si="8"/>
        <v>1.9205500046224675</v>
      </c>
      <c r="AX15" s="60">
        <f t="shared" si="9"/>
        <v>0.21166000654361281</v>
      </c>
      <c r="AY15" s="82">
        <v>1827</v>
      </c>
      <c r="AZ15" s="2">
        <f t="shared" si="15"/>
        <v>0.53836879241950797</v>
      </c>
      <c r="BA15" s="64">
        <f t="shared" si="16"/>
        <v>1.7132099805505188</v>
      </c>
      <c r="BC15" s="82">
        <v>1827</v>
      </c>
      <c r="BD15" s="85">
        <v>1.7132099805505188</v>
      </c>
    </row>
    <row r="16" spans="1:58" x14ac:dyDescent="0.2">
      <c r="A16" s="25">
        <f t="shared" si="10"/>
        <v>1828</v>
      </c>
      <c r="B16" s="5">
        <v>0.31510594818844323</v>
      </c>
      <c r="C16" s="5">
        <v>0.27386171413236432</v>
      </c>
      <c r="D16" s="5">
        <v>0.21996924829908776</v>
      </c>
      <c r="E16" s="5">
        <v>0.12373270216823687</v>
      </c>
      <c r="F16" s="5">
        <v>0.56261969309580762</v>
      </c>
      <c r="G16" s="5">
        <v>6.83</v>
      </c>
      <c r="H16" s="5">
        <v>0.40375275938189847</v>
      </c>
      <c r="I16" s="5">
        <v>3.29</v>
      </c>
      <c r="J16" s="5">
        <v>2.52</v>
      </c>
      <c r="K16" s="5">
        <v>33.245708808000003</v>
      </c>
      <c r="L16" s="5">
        <v>5.6879263079999998</v>
      </c>
      <c r="N16" s="6">
        <v>0.43591325757575755</v>
      </c>
      <c r="O16" s="25">
        <f t="shared" si="11"/>
        <v>1828</v>
      </c>
      <c r="P16" s="11">
        <v>1.648306324275866</v>
      </c>
      <c r="Q16" s="11">
        <v>1.4325594231926377</v>
      </c>
      <c r="R16" s="11">
        <v>1.1506501391105521</v>
      </c>
      <c r="S16" s="11">
        <v>0.64724070324968563</v>
      </c>
      <c r="T16" s="11">
        <v>2.9430405983239973</v>
      </c>
      <c r="U16" s="35">
        <v>2.977287549242424</v>
      </c>
      <c r="V16" s="11">
        <v>2.1120141671683723</v>
      </c>
      <c r="W16" s="11">
        <v>17.209855409090906</v>
      </c>
      <c r="X16" s="11">
        <v>13.182016909090908</v>
      </c>
      <c r="Y16" s="11">
        <v>14.492245226910336</v>
      </c>
      <c r="Z16" s="11">
        <v>2.4794424857711315</v>
      </c>
      <c r="AA16" s="25">
        <f t="shared" si="12"/>
        <v>1828</v>
      </c>
      <c r="AB16" s="27">
        <v>1.3498344065352657</v>
      </c>
      <c r="AC16" s="31" t="s">
        <v>49</v>
      </c>
      <c r="AD16" s="27">
        <v>0.65044216967869739</v>
      </c>
      <c r="AE16" s="27">
        <v>0.44566670860384699</v>
      </c>
      <c r="AF16" s="27">
        <v>2.9767665667083647</v>
      </c>
      <c r="AG16" s="27">
        <v>2.2188662488154214</v>
      </c>
      <c r="AH16" s="27">
        <v>0.43736905105836454</v>
      </c>
      <c r="AI16" s="31" t="s">
        <v>49</v>
      </c>
      <c r="AJ16" s="27">
        <v>4.3523975067356657</v>
      </c>
      <c r="AK16" s="27">
        <v>6.8269653753545905</v>
      </c>
      <c r="AL16" s="27">
        <v>10.993870866044636</v>
      </c>
      <c r="AM16" s="25">
        <f t="shared" si="13"/>
        <v>1828</v>
      </c>
      <c r="AN16" s="60">
        <f t="shared" si="2"/>
        <v>1.2211174321054044</v>
      </c>
      <c r="AO16" s="60"/>
      <c r="AP16" s="60">
        <f t="shared" si="3"/>
        <v>1.7690275826964683</v>
      </c>
      <c r="AQ16" s="60">
        <f t="shared" si="14"/>
        <v>1.4522976268012375</v>
      </c>
      <c r="AR16" s="60">
        <f t="shared" si="4"/>
        <v>0.98867026767850974</v>
      </c>
      <c r="AS16" s="60">
        <f t="shared" si="5"/>
        <v>1.3418057761849767</v>
      </c>
      <c r="AT16" s="60">
        <f t="shared" si="6"/>
        <v>4.8289063024867191</v>
      </c>
      <c r="AU16" s="60"/>
      <c r="AV16" s="60">
        <f t="shared" si="7"/>
        <v>3.0286794551027878</v>
      </c>
      <c r="AW16" s="60">
        <f t="shared" si="8"/>
        <v>2.122794599080212</v>
      </c>
      <c r="AX16" s="60">
        <f t="shared" si="9"/>
        <v>0.22552952604064766</v>
      </c>
      <c r="AY16" s="82">
        <v>1828</v>
      </c>
      <c r="AZ16" s="2">
        <f t="shared" si="15"/>
        <v>0.98649156267819849</v>
      </c>
      <c r="BA16" s="64">
        <f t="shared" si="16"/>
        <v>2.6818089889119787</v>
      </c>
      <c r="BC16" s="82">
        <v>1828</v>
      </c>
      <c r="BD16" s="85">
        <v>2.6818089889119787</v>
      </c>
    </row>
    <row r="17" spans="1:56" x14ac:dyDescent="0.2">
      <c r="A17" s="25">
        <f t="shared" si="10"/>
        <v>1829</v>
      </c>
      <c r="B17" s="5">
        <v>0.28073575314171079</v>
      </c>
      <c r="C17" s="5">
        <v>0.17872501424300882</v>
      </c>
      <c r="D17" s="5">
        <v>0.13583101082468671</v>
      </c>
      <c r="E17" s="5">
        <v>0.12373270216823687</v>
      </c>
      <c r="F17" s="5">
        <v>0.52095232554286575</v>
      </c>
      <c r="G17" s="5">
        <v>6.22</v>
      </c>
      <c r="H17" s="5">
        <v>0.33200883002207504</v>
      </c>
      <c r="I17" s="5">
        <v>4.79</v>
      </c>
      <c r="J17" s="5">
        <v>1.99</v>
      </c>
      <c r="K17" s="5">
        <v>25.154743866</v>
      </c>
      <c r="L17" s="5">
        <v>3.8580895499999999</v>
      </c>
      <c r="N17" s="6">
        <v>0.43591325757575755</v>
      </c>
      <c r="O17" s="25">
        <f t="shared" si="11"/>
        <v>1829</v>
      </c>
      <c r="P17" s="11">
        <v>1.4685172400398423</v>
      </c>
      <c r="Q17" s="11">
        <v>0.93490323802732367</v>
      </c>
      <c r="R17" s="11">
        <v>0.71052646090076599</v>
      </c>
      <c r="S17" s="11">
        <v>0.64724070324968563</v>
      </c>
      <c r="T17" s="11">
        <v>2.7250803032286859</v>
      </c>
      <c r="U17" s="35">
        <v>2.7113804621212116</v>
      </c>
      <c r="V17" s="11">
        <v>1.7367246076660643</v>
      </c>
      <c r="W17" s="11">
        <v>25.056294045454546</v>
      </c>
      <c r="X17" s="11">
        <v>10.409608590909091</v>
      </c>
      <c r="Y17" s="11">
        <v>10.965286342111865</v>
      </c>
      <c r="Z17" s="11">
        <v>1.6817923837594886</v>
      </c>
      <c r="AA17" s="25">
        <f t="shared" si="12"/>
        <v>1829</v>
      </c>
      <c r="AB17" s="27">
        <v>1.2562778924189282</v>
      </c>
      <c r="AC17" s="31" t="s">
        <v>49</v>
      </c>
      <c r="AD17" s="27">
        <v>0.65921106573006449</v>
      </c>
      <c r="AE17" s="27">
        <v>0.46127424374212067</v>
      </c>
      <c r="AF17" s="27">
        <v>3.5399303050031525</v>
      </c>
      <c r="AG17" s="27">
        <v>2.5688235696354429</v>
      </c>
      <c r="AH17" s="27">
        <v>0.5158884301828297</v>
      </c>
      <c r="AI17" s="31" t="s">
        <v>49</v>
      </c>
      <c r="AJ17" s="27">
        <v>4.6421156280545084</v>
      </c>
      <c r="AK17" s="27">
        <v>7.025684436095605</v>
      </c>
      <c r="AL17" s="27">
        <v>10.533106489758547</v>
      </c>
      <c r="AM17" s="25">
        <f t="shared" si="13"/>
        <v>1829</v>
      </c>
      <c r="AN17" s="60">
        <f t="shared" si="2"/>
        <v>1.1689429933469999</v>
      </c>
      <c r="AO17" s="60"/>
      <c r="AP17" s="60">
        <f t="shared" si="3"/>
        <v>1.0778436495356318</v>
      </c>
      <c r="AQ17" s="60">
        <f t="shared" si="14"/>
        <v>1.4031581256280399</v>
      </c>
      <c r="AR17" s="60">
        <f t="shared" si="4"/>
        <v>0.76981185176928479</v>
      </c>
      <c r="AS17" s="60">
        <f t="shared" si="5"/>
        <v>1.0554950110902321</v>
      </c>
      <c r="AT17" s="60">
        <f t="shared" si="6"/>
        <v>3.3664732644819599</v>
      </c>
      <c r="AU17" s="60"/>
      <c r="AV17" s="60">
        <f t="shared" si="7"/>
        <v>2.2424276827571648</v>
      </c>
      <c r="AW17" s="60">
        <f t="shared" si="8"/>
        <v>1.5607427919443564</v>
      </c>
      <c r="AX17" s="60">
        <f t="shared" si="9"/>
        <v>0.15966727246085602</v>
      </c>
      <c r="AY17" s="82">
        <v>1829</v>
      </c>
      <c r="AZ17" s="2">
        <f t="shared" si="15"/>
        <v>0.67659204854330579</v>
      </c>
      <c r="BA17" s="64">
        <f t="shared" si="16"/>
        <v>1.9671623021668807</v>
      </c>
      <c r="BC17" s="82">
        <v>1829</v>
      </c>
      <c r="BD17" s="85">
        <v>1.9671623021668807</v>
      </c>
    </row>
    <row r="18" spans="1:56" x14ac:dyDescent="0.2">
      <c r="A18" s="25">
        <f t="shared" si="10"/>
        <v>1830</v>
      </c>
      <c r="B18" s="5">
        <v>0.19412286162394493</v>
      </c>
      <c r="C18" s="5">
        <v>8.4963122155522652E-2</v>
      </c>
      <c r="D18" s="5">
        <v>9.0462353362999848E-2</v>
      </c>
      <c r="E18" s="5">
        <v>8.6062968397018089E-2</v>
      </c>
      <c r="F18" s="5">
        <v>0.44379053377815852</v>
      </c>
      <c r="G18" s="5">
        <v>4.21</v>
      </c>
      <c r="H18" s="5">
        <v>0.16600441501103752</v>
      </c>
      <c r="I18" s="5">
        <v>3.01</v>
      </c>
      <c r="J18" s="5">
        <v>1.72</v>
      </c>
      <c r="K18" s="5">
        <v>22.597381649999999</v>
      </c>
      <c r="L18" s="5">
        <v>2.2928075040000002</v>
      </c>
      <c r="N18" s="6">
        <v>0.43591325757575755</v>
      </c>
      <c r="O18" s="25">
        <f t="shared" si="11"/>
        <v>1830</v>
      </c>
      <c r="P18" s="11">
        <v>1.0154487477650622</v>
      </c>
      <c r="Q18" s="11">
        <v>0.44443861623145076</v>
      </c>
      <c r="R18" s="11">
        <v>0.4732048697092146</v>
      </c>
      <c r="S18" s="11">
        <v>0.45019186692700353</v>
      </c>
      <c r="T18" s="11">
        <v>2.3214501271262562</v>
      </c>
      <c r="U18" s="35">
        <v>1.8351948143939392</v>
      </c>
      <c r="V18" s="11">
        <v>0.86836230383303215</v>
      </c>
      <c r="W18" s="11">
        <v>15.745186863636361</v>
      </c>
      <c r="X18" s="11">
        <v>8.9972496363636356</v>
      </c>
      <c r="Y18" s="11">
        <v>9.8504982477341461</v>
      </c>
      <c r="Z18" s="11">
        <v>0.99946518806278184</v>
      </c>
      <c r="AA18" s="25">
        <f t="shared" si="12"/>
        <v>1830</v>
      </c>
      <c r="AB18" s="27">
        <v>1.3569931680818337</v>
      </c>
      <c r="AC18" s="31" t="s">
        <v>49</v>
      </c>
      <c r="AD18" s="27">
        <v>0.65206536881858523</v>
      </c>
      <c r="AE18" s="27">
        <v>0.48809829302196628</v>
      </c>
      <c r="AF18" s="27">
        <v>3.3044798886664082</v>
      </c>
      <c r="AG18" s="27">
        <v>2.4140537535954896</v>
      </c>
      <c r="AH18" s="27">
        <v>0.58160979775866117</v>
      </c>
      <c r="AI18" s="31" t="s">
        <v>49</v>
      </c>
      <c r="AJ18" s="27">
        <v>5.2012930982327115</v>
      </c>
      <c r="AK18" s="27">
        <v>6.0130535027578782</v>
      </c>
      <c r="AL18" s="27">
        <v>10.24356134429671</v>
      </c>
      <c r="AM18" s="25">
        <f t="shared" si="13"/>
        <v>1830</v>
      </c>
      <c r="AN18" s="60">
        <f t="shared" si="2"/>
        <v>0.7483079293615319</v>
      </c>
      <c r="AO18" s="60"/>
      <c r="AP18" s="60">
        <f t="shared" si="3"/>
        <v>0.72570158198489998</v>
      </c>
      <c r="AQ18" s="60">
        <f t="shared" si="14"/>
        <v>0.922338539927537</v>
      </c>
      <c r="AR18" s="60">
        <f t="shared" si="4"/>
        <v>0.70251604044808569</v>
      </c>
      <c r="AS18" s="60">
        <f t="shared" si="5"/>
        <v>0.76021290398384944</v>
      </c>
      <c r="AT18" s="60">
        <f t="shared" si="6"/>
        <v>1.4930324543696198</v>
      </c>
      <c r="AU18" s="60"/>
      <c r="AV18" s="60">
        <f t="shared" si="7"/>
        <v>1.729810158058716</v>
      </c>
      <c r="AW18" s="60">
        <f t="shared" si="8"/>
        <v>1.6381856977018796</v>
      </c>
      <c r="AX18" s="60">
        <f t="shared" si="9"/>
        <v>9.7570088611735842E-2</v>
      </c>
      <c r="AY18" s="82">
        <v>1830</v>
      </c>
      <c r="AZ18" s="2">
        <f t="shared" si="15"/>
        <v>0.19033319085758324</v>
      </c>
      <c r="BA18" s="64">
        <f t="shared" si="16"/>
        <v>1.2096525756982985</v>
      </c>
      <c r="BC18" s="82">
        <v>1830</v>
      </c>
      <c r="BD18" s="85">
        <v>1.2096525756982985</v>
      </c>
    </row>
    <row r="19" spans="1:56" x14ac:dyDescent="0.2">
      <c r="A19" s="25">
        <f t="shared" si="10"/>
        <v>1831</v>
      </c>
      <c r="B19" s="5">
        <v>0.14985405040375355</v>
      </c>
      <c r="C19" s="5">
        <v>7.9738852508419319E-2</v>
      </c>
      <c r="D19" s="5">
        <v>7.6714275344306859E-2</v>
      </c>
      <c r="E19" s="5">
        <v>6.9840236334960365E-2</v>
      </c>
      <c r="F19" s="5">
        <v>0.36927428915966992</v>
      </c>
      <c r="G19" s="5">
        <v>3.88</v>
      </c>
      <c r="H19" s="5">
        <v>0.13421633554083887</v>
      </c>
      <c r="I19" s="5">
        <v>2.13</v>
      </c>
      <c r="J19" s="5">
        <v>1.21</v>
      </c>
      <c r="K19" s="5">
        <v>17.085825150000002</v>
      </c>
      <c r="L19" s="5">
        <v>3.1967027699999999</v>
      </c>
      <c r="N19" s="7">
        <v>0.43591325757575755</v>
      </c>
      <c r="O19" s="25">
        <f t="shared" si="11"/>
        <v>1831</v>
      </c>
      <c r="P19" s="11">
        <v>0.78388040726906372</v>
      </c>
      <c r="Q19" s="11">
        <v>0.41711067542757518</v>
      </c>
      <c r="R19" s="11">
        <v>0.4012892360148051</v>
      </c>
      <c r="S19" s="11">
        <v>0.36533141916760031</v>
      </c>
      <c r="T19" s="11">
        <v>1.9316586999187675</v>
      </c>
      <c r="U19" s="35">
        <v>1.6913434393939393</v>
      </c>
      <c r="V19" s="11">
        <v>0.70208016054585598</v>
      </c>
      <c r="W19" s="11">
        <v>11.141942863636363</v>
      </c>
      <c r="X19" s="11">
        <v>6.3294604999999988</v>
      </c>
      <c r="Y19" s="11">
        <v>7.4479376995063067</v>
      </c>
      <c r="Z19" s="11">
        <v>1.3934851179721477</v>
      </c>
      <c r="AA19" s="25">
        <f t="shared" si="12"/>
        <v>1831</v>
      </c>
      <c r="AB19" s="27">
        <v>1.2619720362599949</v>
      </c>
      <c r="AC19" s="31" t="s">
        <v>49</v>
      </c>
      <c r="AD19" s="27">
        <v>0.75430747386883712</v>
      </c>
      <c r="AE19" s="27">
        <v>0.50177362161997585</v>
      </c>
      <c r="AF19" s="27">
        <v>3.49623386018389</v>
      </c>
      <c r="AG19" s="27">
        <v>2.4987333642994507</v>
      </c>
      <c r="AH19" s="27">
        <v>0.53115237127253168</v>
      </c>
      <c r="AI19" s="31" t="s">
        <v>49</v>
      </c>
      <c r="AJ19" s="27">
        <v>4.2841515455852344</v>
      </c>
      <c r="AK19" s="27">
        <v>6.2076658095122816</v>
      </c>
      <c r="AL19" s="27">
        <v>11.278413691699397</v>
      </c>
      <c r="AM19" s="25">
        <f t="shared" si="13"/>
        <v>1831</v>
      </c>
      <c r="AN19" s="60">
        <f t="shared" si="2"/>
        <v>0.62115513240070441</v>
      </c>
      <c r="AO19" s="60"/>
      <c r="AP19" s="60">
        <f t="shared" si="3"/>
        <v>0.53199689770617775</v>
      </c>
      <c r="AQ19" s="60">
        <f t="shared" si="14"/>
        <v>0.72808016090628291</v>
      </c>
      <c r="AR19" s="60">
        <f t="shared" si="4"/>
        <v>0.55249699452804013</v>
      </c>
      <c r="AS19" s="60">
        <f t="shared" si="5"/>
        <v>0.67688032006893517</v>
      </c>
      <c r="AT19" s="60">
        <f t="shared" si="6"/>
        <v>1.3218055656304735</v>
      </c>
      <c r="AU19" s="60"/>
      <c r="AV19" s="60">
        <f t="shared" si="7"/>
        <v>1.4774128395440236</v>
      </c>
      <c r="AW19" s="60">
        <f t="shared" si="8"/>
        <v>1.1997968202626987</v>
      </c>
      <c r="AX19" s="60">
        <f t="shared" si="9"/>
        <v>0.12355329003383822</v>
      </c>
      <c r="AY19" s="82">
        <v>1831</v>
      </c>
      <c r="AZ19" s="2">
        <f t="shared" si="15"/>
        <v>3.4575189738346529E-2</v>
      </c>
      <c r="BA19" s="64">
        <f t="shared" si="16"/>
        <v>1.0351798603528362</v>
      </c>
      <c r="BC19" s="82">
        <v>1831</v>
      </c>
      <c r="BD19" s="85">
        <v>1.0351798603528362</v>
      </c>
    </row>
    <row r="20" spans="1:56" x14ac:dyDescent="0.2">
      <c r="A20" s="25">
        <f t="shared" si="10"/>
        <v>1832</v>
      </c>
      <c r="B20" s="5">
        <v>0.12730720245309704</v>
      </c>
      <c r="C20" s="5">
        <v>8.8537622440382838E-2</v>
      </c>
      <c r="D20" s="5">
        <v>8.4963122155522652E-2</v>
      </c>
      <c r="E20" s="5">
        <v>7.5064505982063698E-2</v>
      </c>
      <c r="F20" s="5">
        <v>0.3234181386252154</v>
      </c>
      <c r="G20" s="5">
        <v>3.38</v>
      </c>
      <c r="H20" s="5">
        <v>0.11810154525386314</v>
      </c>
      <c r="I20" s="5">
        <v>1.9</v>
      </c>
      <c r="J20" s="5">
        <v>1.03</v>
      </c>
      <c r="K20" s="5">
        <v>12.412025238</v>
      </c>
      <c r="L20" s="5">
        <v>3.042379188</v>
      </c>
      <c r="N20" s="7">
        <v>0.43591325757575755</v>
      </c>
      <c r="O20" s="25">
        <f t="shared" si="11"/>
        <v>1832</v>
      </c>
      <c r="P20" s="11">
        <v>0.66593876801023211</v>
      </c>
      <c r="Q20" s="11">
        <v>0.46313668099199728</v>
      </c>
      <c r="R20" s="11">
        <v>0.44443861623145076</v>
      </c>
      <c r="S20" s="11">
        <v>0.39265935997147594</v>
      </c>
      <c r="T20" s="11">
        <v>1.6917870524064669</v>
      </c>
      <c r="U20" s="35">
        <v>1.4733868106060606</v>
      </c>
      <c r="V20" s="11">
        <v>0.6177843517961068</v>
      </c>
      <c r="W20" s="11">
        <v>9.9388222727272719</v>
      </c>
      <c r="X20" s="11">
        <v>5.3878878636363634</v>
      </c>
      <c r="Y20" s="11">
        <v>5.4105663546090978</v>
      </c>
      <c r="Z20" s="11">
        <v>1.3262134226217681</v>
      </c>
      <c r="AA20" s="25">
        <f t="shared" si="12"/>
        <v>1832</v>
      </c>
      <c r="AB20" s="27">
        <v>1.1999150556135059</v>
      </c>
      <c r="AC20" s="31" t="s">
        <v>49</v>
      </c>
      <c r="AD20" s="27">
        <v>0.68754771918789281</v>
      </c>
      <c r="AE20" s="27">
        <v>0.42474892376145829</v>
      </c>
      <c r="AF20" s="27">
        <v>3.1040928376177481</v>
      </c>
      <c r="AG20" s="27">
        <v>2.3503621223460271</v>
      </c>
      <c r="AH20" s="27">
        <v>0.47858536360812104</v>
      </c>
      <c r="AI20" s="31" t="s">
        <v>49</v>
      </c>
      <c r="AJ20" s="27">
        <v>5.2025229387023604</v>
      </c>
      <c r="AK20" s="27">
        <v>6.4903737061533775</v>
      </c>
      <c r="AL20" s="27">
        <v>10.977500485832232</v>
      </c>
      <c r="AM20" s="25">
        <f t="shared" si="13"/>
        <v>1832</v>
      </c>
      <c r="AN20" s="60">
        <f t="shared" si="2"/>
        <v>0.55498825928952411</v>
      </c>
      <c r="AO20" s="60"/>
      <c r="AP20" s="60">
        <f t="shared" si="3"/>
        <v>0.64641130183139295</v>
      </c>
      <c r="AQ20" s="60">
        <f t="shared" si="14"/>
        <v>0.92445051183224647</v>
      </c>
      <c r="AR20" s="60">
        <f t="shared" si="4"/>
        <v>0.54501818756968545</v>
      </c>
      <c r="AS20" s="60">
        <f t="shared" si="5"/>
        <v>0.62687651260112687</v>
      </c>
      <c r="AT20" s="60">
        <f t="shared" si="6"/>
        <v>1.2908550882930172</v>
      </c>
      <c r="AU20" s="60"/>
      <c r="AV20" s="60">
        <f t="shared" si="7"/>
        <v>1.0356298140571463</v>
      </c>
      <c r="AW20" s="60">
        <f t="shared" si="8"/>
        <v>0.83362940249179507</v>
      </c>
      <c r="AX20" s="60">
        <f t="shared" si="9"/>
        <v>0.12081196665246374</v>
      </c>
      <c r="AY20" s="82">
        <v>1832</v>
      </c>
      <c r="AZ20" s="2">
        <f t="shared" si="15"/>
        <v>-7.1445964500317205E-2</v>
      </c>
      <c r="BA20" s="64">
        <f t="shared" si="16"/>
        <v>0.93104658580312682</v>
      </c>
      <c r="BC20" s="82">
        <v>1832</v>
      </c>
      <c r="BD20" s="85">
        <v>0.93104658580312682</v>
      </c>
    </row>
    <row r="21" spans="1:56" x14ac:dyDescent="0.2">
      <c r="A21" s="25">
        <f t="shared" si="10"/>
        <v>1833</v>
      </c>
      <c r="B21" s="5">
        <v>0.11273423975328248</v>
      </c>
      <c r="C21" s="5">
        <v>7.2864813499072825E-2</v>
      </c>
      <c r="D21" s="5">
        <v>7.8639006266923869E-2</v>
      </c>
      <c r="E21" s="5">
        <v>7.4514582861315987E-2</v>
      </c>
      <c r="F21" s="5">
        <v>0.28836463893781988</v>
      </c>
      <c r="G21" s="5">
        <v>3.15</v>
      </c>
      <c r="H21" s="5">
        <v>0.198233995584989</v>
      </c>
      <c r="I21" s="5">
        <v>2.21</v>
      </c>
      <c r="J21" s="5">
        <v>1.03</v>
      </c>
      <c r="K21" s="5">
        <v>10.846743192</v>
      </c>
      <c r="L21" s="5">
        <v>3.2628414480000001</v>
      </c>
      <c r="N21" s="7">
        <v>0.43591325757575755</v>
      </c>
      <c r="O21" s="25">
        <f t="shared" si="11"/>
        <v>1833</v>
      </c>
      <c r="P21" s="11">
        <v>0.58970819629415794</v>
      </c>
      <c r="Q21" s="11">
        <v>0.3811528585803704</v>
      </c>
      <c r="R21" s="11">
        <v>0.41135742473202236</v>
      </c>
      <c r="S21" s="11">
        <v>0.38978273462369956</v>
      </c>
      <c r="T21" s="11">
        <v>1.5084236295485067</v>
      </c>
      <c r="U21" s="35">
        <v>1.3731267613636362</v>
      </c>
      <c r="V21" s="11">
        <v>1.0369539213325307</v>
      </c>
      <c r="W21" s="11">
        <v>11.56041959090909</v>
      </c>
      <c r="X21" s="11">
        <v>5.3878878636363634</v>
      </c>
      <c r="Y21" s="11">
        <v>4.7282391589123902</v>
      </c>
      <c r="Z21" s="11">
        <v>1.4223158445508817</v>
      </c>
      <c r="AA21" s="25">
        <f t="shared" si="12"/>
        <v>1833</v>
      </c>
      <c r="AB21" s="27">
        <v>1.0803250089335703</v>
      </c>
      <c r="AC21" s="31" t="s">
        <v>49</v>
      </c>
      <c r="AD21" s="27">
        <v>0.55127589439797808</v>
      </c>
      <c r="AE21" s="27">
        <v>0.36876677181024037</v>
      </c>
      <c r="AF21" s="27">
        <v>2.7829893999039799</v>
      </c>
      <c r="AG21" s="27">
        <v>2.0414921236736707</v>
      </c>
      <c r="AH21" s="27">
        <v>0.54280984003753363</v>
      </c>
      <c r="AI21" s="31" t="s">
        <v>49</v>
      </c>
      <c r="AJ21" s="27">
        <v>4.4074524694137232</v>
      </c>
      <c r="AK21" s="27">
        <v>5.8674567268751741</v>
      </c>
      <c r="AL21" s="27">
        <v>10.458383760291568</v>
      </c>
      <c r="AM21" s="25">
        <f t="shared" si="13"/>
        <v>1833</v>
      </c>
      <c r="AN21" s="60">
        <f t="shared" si="2"/>
        <v>0.54586183918511821</v>
      </c>
      <c r="AO21" s="60"/>
      <c r="AP21" s="60">
        <f t="shared" si="3"/>
        <v>0.74619156925271701</v>
      </c>
      <c r="AQ21" s="60">
        <f t="shared" si="14"/>
        <v>1.0569898494658123</v>
      </c>
      <c r="AR21" s="60">
        <f t="shared" si="4"/>
        <v>0.54201558568658259</v>
      </c>
      <c r="AS21" s="60">
        <f t="shared" si="5"/>
        <v>0.67260938479286947</v>
      </c>
      <c r="AT21" s="60">
        <f t="shared" si="6"/>
        <v>1.9103447374145401</v>
      </c>
      <c r="AU21" s="60"/>
      <c r="AV21" s="60">
        <f t="shared" si="7"/>
        <v>1.2224494537437536</v>
      </c>
      <c r="AW21" s="60">
        <f t="shared" si="8"/>
        <v>0.80584133450107331</v>
      </c>
      <c r="AX21" s="60">
        <f t="shared" si="9"/>
        <v>0.13599767202568488</v>
      </c>
      <c r="AY21" s="82">
        <v>1833</v>
      </c>
      <c r="AZ21" s="2">
        <f t="shared" si="15"/>
        <v>0.13132444800357934</v>
      </c>
      <c r="BA21" s="64">
        <f t="shared" si="16"/>
        <v>1.1403377015894844</v>
      </c>
      <c r="BC21" s="82">
        <v>1833</v>
      </c>
      <c r="BD21" s="85">
        <v>1.1403377015894844</v>
      </c>
    </row>
    <row r="22" spans="1:56" x14ac:dyDescent="0.2">
      <c r="A22" s="25">
        <f t="shared" si="10"/>
        <v>1834</v>
      </c>
      <c r="B22" s="5">
        <v>0.23151763383478988</v>
      </c>
      <c r="C22" s="5">
        <v>9.4311815208233882E-2</v>
      </c>
      <c r="D22" s="5">
        <v>9.2387084285616858E-2</v>
      </c>
      <c r="E22" s="5">
        <v>9.5686623010103181E-2</v>
      </c>
      <c r="F22" s="5">
        <v>0.55115565546219392</v>
      </c>
      <c r="G22" s="5">
        <v>5.58</v>
      </c>
      <c r="H22" s="5">
        <v>0.24370860927152319</v>
      </c>
      <c r="I22" s="5">
        <v>2.3199999999999998</v>
      </c>
      <c r="J22" s="5">
        <v>1.21</v>
      </c>
      <c r="K22" s="5">
        <v>12.676579950000001</v>
      </c>
      <c r="L22" s="5">
        <v>3.0864716399999996</v>
      </c>
      <c r="N22" s="7">
        <v>0.43591325757575755</v>
      </c>
      <c r="O22" s="25">
        <f t="shared" si="11"/>
        <v>1834</v>
      </c>
      <c r="P22" s="11">
        <v>1.2110592714138562</v>
      </c>
      <c r="Q22" s="11">
        <v>0.49334124714364924</v>
      </c>
      <c r="R22" s="11">
        <v>0.48327305842643187</v>
      </c>
      <c r="S22" s="11">
        <v>0.50053281051309018</v>
      </c>
      <c r="T22" s="11">
        <v>2.8830726864459217</v>
      </c>
      <c r="U22" s="35">
        <v>2.4323959772727273</v>
      </c>
      <c r="V22" s="11">
        <v>1.2748297652016858</v>
      </c>
      <c r="W22" s="11">
        <v>12.135825090909089</v>
      </c>
      <c r="X22" s="11">
        <v>6.3294604999999988</v>
      </c>
      <c r="Y22" s="11">
        <v>5.5258892609240338</v>
      </c>
      <c r="Z22" s="11">
        <v>1.3454339070075907</v>
      </c>
      <c r="AA22" s="25">
        <f t="shared" si="12"/>
        <v>1834</v>
      </c>
      <c r="AB22" s="27">
        <v>0.87394426402962522</v>
      </c>
      <c r="AC22" s="31" t="s">
        <v>49</v>
      </c>
      <c r="AD22" s="27">
        <v>0.57549572111872238</v>
      </c>
      <c r="AE22" s="27">
        <v>0.41481547505973859</v>
      </c>
      <c r="AF22" s="27">
        <v>2.2738582700418979</v>
      </c>
      <c r="AG22" s="27">
        <v>1.9100819886024836</v>
      </c>
      <c r="AH22" s="27">
        <v>0.6533822606706835</v>
      </c>
      <c r="AI22" s="31" t="s">
        <v>49</v>
      </c>
      <c r="AJ22" s="27">
        <v>4.8968260221413953</v>
      </c>
      <c r="AK22" s="27">
        <v>5.7882770106883186</v>
      </c>
      <c r="AL22" s="27">
        <v>9.7069519425851958</v>
      </c>
      <c r="AM22" s="25">
        <f t="shared" si="13"/>
        <v>1834</v>
      </c>
      <c r="AN22" s="60">
        <f t="shared" si="2"/>
        <v>1.3857397104820444</v>
      </c>
      <c r="AO22" s="60"/>
      <c r="AP22" s="60">
        <f t="shared" si="3"/>
        <v>0.83975091506672495</v>
      </c>
      <c r="AQ22" s="60">
        <f t="shared" si="14"/>
        <v>1.2066396762102649</v>
      </c>
      <c r="AR22" s="60">
        <f t="shared" si="4"/>
        <v>1.2679210153202727</v>
      </c>
      <c r="AS22" s="60">
        <f t="shared" si="5"/>
        <v>1.2734510831403609</v>
      </c>
      <c r="AT22" s="60">
        <f t="shared" si="6"/>
        <v>1.951123931483997</v>
      </c>
      <c r="AU22" s="60"/>
      <c r="AV22" s="60">
        <f t="shared" si="7"/>
        <v>1.292563891667956</v>
      </c>
      <c r="AW22" s="60">
        <f t="shared" si="8"/>
        <v>0.95466910977484776</v>
      </c>
      <c r="AX22" s="60">
        <f t="shared" si="9"/>
        <v>0.13860518883430972</v>
      </c>
      <c r="AY22" s="82">
        <v>1834</v>
      </c>
      <c r="AZ22" s="2">
        <f t="shared" si="15"/>
        <v>0.38902694209800848</v>
      </c>
      <c r="BA22" s="64">
        <f t="shared" si="16"/>
        <v>1.4755443050568109</v>
      </c>
      <c r="BC22" s="82">
        <v>1834</v>
      </c>
      <c r="BD22" s="85">
        <v>1.4755443050568109</v>
      </c>
    </row>
    <row r="23" spans="1:56" x14ac:dyDescent="0.2">
      <c r="A23" s="25">
        <f t="shared" si="10"/>
        <v>1835</v>
      </c>
      <c r="B23" s="5">
        <v>0.23729182660264095</v>
      </c>
      <c r="C23" s="5">
        <v>0.15645312785272619</v>
      </c>
      <c r="D23" s="5">
        <v>0.11355912443440405</v>
      </c>
      <c r="E23" s="5">
        <v>0.11410904755515179</v>
      </c>
      <c r="F23" s="5">
        <v>0.51632261803698332</v>
      </c>
      <c r="G23" s="5">
        <v>4.8499999999999996</v>
      </c>
      <c r="H23" s="5">
        <v>0.27019867549668874</v>
      </c>
      <c r="I23" s="5">
        <v>2.68</v>
      </c>
      <c r="J23" s="5">
        <v>1.58</v>
      </c>
      <c r="K23" s="5">
        <v>13.602521442</v>
      </c>
      <c r="L23" s="5">
        <v>4.6517536859999993</v>
      </c>
      <c r="N23" s="7">
        <v>0.43591325757575755</v>
      </c>
      <c r="O23" s="25">
        <f t="shared" si="11"/>
        <v>1835</v>
      </c>
      <c r="P23" s="11">
        <v>1.2412638375655083</v>
      </c>
      <c r="Q23" s="11">
        <v>0.81839991144238033</v>
      </c>
      <c r="R23" s="11">
        <v>0.59402313431582254</v>
      </c>
      <c r="S23" s="11">
        <v>0.59689975966359898</v>
      </c>
      <c r="T23" s="11">
        <v>2.70086249266254</v>
      </c>
      <c r="U23" s="35">
        <v>2.1141792992424238</v>
      </c>
      <c r="V23" s="11">
        <v>1.4133982179409994</v>
      </c>
      <c r="W23" s="11">
        <v>14.018970363636365</v>
      </c>
      <c r="X23" s="11">
        <v>8.2649153636363639</v>
      </c>
      <c r="Y23" s="11">
        <v>5.9295194330263108</v>
      </c>
      <c r="Z23" s="11">
        <v>2.0277611027042974</v>
      </c>
      <c r="AA23" s="25">
        <f t="shared" si="12"/>
        <v>1835</v>
      </c>
      <c r="AB23" s="27">
        <v>0.78290115481860723</v>
      </c>
      <c r="AC23" s="31" t="s">
        <v>49</v>
      </c>
      <c r="AD23" s="27">
        <v>0.59586649455185503</v>
      </c>
      <c r="AE23" s="27">
        <v>0.43779975672645705</v>
      </c>
      <c r="AF23" s="27">
        <v>1.8498525136918329</v>
      </c>
      <c r="AG23" s="27">
        <v>1.64678946491047</v>
      </c>
      <c r="AH23" s="27">
        <v>0.57202974742223078</v>
      </c>
      <c r="AI23" s="31" t="s">
        <v>49</v>
      </c>
      <c r="AJ23" s="27">
        <v>4.6060197585388503</v>
      </c>
      <c r="AK23" s="27">
        <v>5.9097735459367113</v>
      </c>
      <c r="AL23" s="27">
        <v>9.6654934855970378</v>
      </c>
      <c r="AM23" s="25">
        <f t="shared" si="13"/>
        <v>1835</v>
      </c>
      <c r="AN23" s="60">
        <f t="shared" si="2"/>
        <v>1.5854668624841926</v>
      </c>
      <c r="AO23" s="60"/>
      <c r="AP23" s="60">
        <f t="shared" si="3"/>
        <v>0.99690642072865854</v>
      </c>
      <c r="AQ23" s="60">
        <f t="shared" si="14"/>
        <v>1.3634081574799726</v>
      </c>
      <c r="AR23" s="60">
        <f t="shared" si="4"/>
        <v>1.4600420696633314</v>
      </c>
      <c r="AS23" s="60">
        <f t="shared" si="5"/>
        <v>1.283818814906837</v>
      </c>
      <c r="AT23" s="60">
        <f t="shared" si="6"/>
        <v>2.4708474066432276</v>
      </c>
      <c r="AU23" s="60"/>
      <c r="AV23" s="60">
        <f t="shared" si="7"/>
        <v>1.7943725378760014</v>
      </c>
      <c r="AW23" s="60">
        <f t="shared" si="8"/>
        <v>1.0033412256723739</v>
      </c>
      <c r="AX23" s="60">
        <f t="shared" si="9"/>
        <v>0.20979385126335767</v>
      </c>
      <c r="AY23" s="82">
        <v>1835</v>
      </c>
      <c r="AZ23" s="2">
        <f t="shared" si="15"/>
        <v>0.51286915299528768</v>
      </c>
      <c r="BA23" s="64">
        <f t="shared" si="16"/>
        <v>1.6700760310969662</v>
      </c>
      <c r="BC23" s="82">
        <v>1835</v>
      </c>
      <c r="BD23" s="85">
        <v>1.6700760310969662</v>
      </c>
    </row>
    <row r="24" spans="1:56" x14ac:dyDescent="0.2">
      <c r="A24" s="25">
        <f t="shared" si="10"/>
        <v>1836</v>
      </c>
      <c r="B24" s="5">
        <v>0.22161901766133094</v>
      </c>
      <c r="C24" s="5">
        <v>0.16112747437908179</v>
      </c>
      <c r="D24" s="5">
        <v>0.15975266657721249</v>
      </c>
      <c r="E24" s="5">
        <v>0.11273423975328248</v>
      </c>
      <c r="F24" s="5">
        <v>0.49229223145883161</v>
      </c>
      <c r="G24" s="5">
        <v>5.7</v>
      </c>
      <c r="H24" s="5">
        <v>0.17019867549668874</v>
      </c>
      <c r="I24" s="5">
        <v>4.75</v>
      </c>
      <c r="J24" s="5">
        <v>2.15</v>
      </c>
      <c r="K24" s="5">
        <v>18.871569456</v>
      </c>
      <c r="L24" s="5">
        <v>4.6958461379999994</v>
      </c>
      <c r="N24" s="7">
        <v>0.43591325757575755</v>
      </c>
      <c r="O24" s="25">
        <f t="shared" si="11"/>
        <v>1836</v>
      </c>
      <c r="P24" s="11">
        <v>1.1592800151538813</v>
      </c>
      <c r="Q24" s="11">
        <v>0.84285122689847936</v>
      </c>
      <c r="R24" s="11">
        <v>0.83565966352903853</v>
      </c>
      <c r="S24" s="11">
        <v>0.58970819629415794</v>
      </c>
      <c r="T24" s="11">
        <v>2.5751605235334973</v>
      </c>
      <c r="U24" s="35">
        <v>2.484705568181818</v>
      </c>
      <c r="V24" s="11">
        <v>0.89030230885009032</v>
      </c>
      <c r="W24" s="11">
        <v>24.847055681818183</v>
      </c>
      <c r="X24" s="11">
        <v>11.246562045454544</v>
      </c>
      <c r="Y24" s="11">
        <v>8.2263673171321265</v>
      </c>
      <c r="Z24" s="11">
        <v>2.0469815870901202</v>
      </c>
      <c r="AA24" s="25">
        <f t="shared" si="12"/>
        <v>1836</v>
      </c>
      <c r="AB24" s="27">
        <v>0.9600677759448738</v>
      </c>
      <c r="AC24" s="31" t="s">
        <v>49</v>
      </c>
      <c r="AD24" s="27">
        <v>0.64992181594295451</v>
      </c>
      <c r="AE24" s="27">
        <v>0.45672847255745824</v>
      </c>
      <c r="AF24" s="27">
        <v>1.8763123723994326</v>
      </c>
      <c r="AG24" s="27">
        <v>1.7992858686308841</v>
      </c>
      <c r="AH24" s="27">
        <v>0.5794640525150041</v>
      </c>
      <c r="AI24" s="31" t="s">
        <v>49</v>
      </c>
      <c r="AJ24" s="27">
        <v>4.1557068080277517</v>
      </c>
      <c r="AK24" s="27">
        <v>6.5234341443405359</v>
      </c>
      <c r="AL24" s="27">
        <v>10.914821141065987</v>
      </c>
      <c r="AM24" s="25">
        <f t="shared" si="13"/>
        <v>1836</v>
      </c>
      <c r="AN24" s="60">
        <f t="shared" si="2"/>
        <v>1.2074980998221172</v>
      </c>
      <c r="AO24" s="60"/>
      <c r="AP24" s="60">
        <f t="shared" si="3"/>
        <v>1.2857849098611991</v>
      </c>
      <c r="AQ24" s="60">
        <f t="shared" si="14"/>
        <v>1.2911570697400967</v>
      </c>
      <c r="AR24" s="60">
        <f t="shared" si="4"/>
        <v>1.3724583184623871</v>
      </c>
      <c r="AS24" s="60">
        <f t="shared" si="5"/>
        <v>1.3809398559176618</v>
      </c>
      <c r="AT24" s="60">
        <f t="shared" si="6"/>
        <v>1.5364237090911479</v>
      </c>
      <c r="AU24" s="60"/>
      <c r="AV24" s="60">
        <f t="shared" si="7"/>
        <v>2.7062934333406514</v>
      </c>
      <c r="AW24" s="60">
        <f t="shared" si="8"/>
        <v>1.261048572747375</v>
      </c>
      <c r="AX24" s="60">
        <f t="shared" si="9"/>
        <v>0.18754146867222082</v>
      </c>
      <c r="AY24" s="82">
        <v>1836</v>
      </c>
      <c r="AZ24" s="2">
        <f t="shared" si="15"/>
        <v>0.35604498418025332</v>
      </c>
      <c r="BA24" s="64">
        <f t="shared" si="16"/>
        <v>1.4276717694635852</v>
      </c>
      <c r="BC24" s="82">
        <v>1836</v>
      </c>
      <c r="BD24" s="85">
        <v>1.4276717694635852</v>
      </c>
    </row>
    <row r="25" spans="1:56" x14ac:dyDescent="0.2">
      <c r="A25" s="25">
        <f>A24+1</f>
        <v>1837</v>
      </c>
      <c r="B25" s="5">
        <v>0.19247309226170178</v>
      </c>
      <c r="C25" s="5">
        <v>0.12400766372861072</v>
      </c>
      <c r="D25" s="5">
        <v>0.13363131834169584</v>
      </c>
      <c r="E25" s="5">
        <v>0.10366050826094511</v>
      </c>
      <c r="F25" s="5">
        <v>0.46848230714286487</v>
      </c>
      <c r="G25" s="5">
        <v>4.82</v>
      </c>
      <c r="H25" s="5">
        <v>0.2686534216335541</v>
      </c>
      <c r="I25" s="5">
        <v>6</v>
      </c>
      <c r="J25" s="5">
        <v>2.0699999999999998</v>
      </c>
      <c r="K25" s="5">
        <v>18.474737388000001</v>
      </c>
      <c r="L25" s="5">
        <v>5.0926782060000004</v>
      </c>
      <c r="N25" s="7">
        <v>0.43591325757575755</v>
      </c>
      <c r="O25" s="25">
        <f>O24+1</f>
        <v>1837</v>
      </c>
      <c r="P25" s="11">
        <v>1.006818871721733</v>
      </c>
      <c r="Q25" s="11">
        <v>0.64867901592357369</v>
      </c>
      <c r="R25" s="11">
        <v>0.69901995950966045</v>
      </c>
      <c r="S25" s="11">
        <v>0.54224387805584773</v>
      </c>
      <c r="T25" s="11">
        <v>2.450611783479034</v>
      </c>
      <c r="U25" s="35">
        <v>2.1011019015151513</v>
      </c>
      <c r="V25" s="11">
        <v>1.4053150581978726</v>
      </c>
      <c r="W25" s="11">
        <v>31.385754545454542</v>
      </c>
      <c r="X25" s="11">
        <v>10.828085318181817</v>
      </c>
      <c r="Y25" s="11">
        <v>8.0533829576597231</v>
      </c>
      <c r="Z25" s="11">
        <v>2.219965946562525</v>
      </c>
      <c r="AA25" s="25">
        <f>AA24+1</f>
        <v>1837</v>
      </c>
      <c r="AB25" s="27">
        <v>1.1134002797470535</v>
      </c>
      <c r="AC25" s="31" t="s">
        <v>49</v>
      </c>
      <c r="AD25" s="27">
        <v>0.6052908689273977</v>
      </c>
      <c r="AE25" s="27">
        <v>0.46004076607318506</v>
      </c>
      <c r="AF25" s="27">
        <v>2.4305179714726219</v>
      </c>
      <c r="AG25" s="27">
        <v>1.9965817465715821</v>
      </c>
      <c r="AH25" s="27">
        <v>0.67244402516018631</v>
      </c>
      <c r="AI25" s="31" t="s">
        <v>49</v>
      </c>
      <c r="AJ25" s="27">
        <v>5.0942556875726099</v>
      </c>
      <c r="AK25" s="27">
        <v>7.0617224273034669</v>
      </c>
      <c r="AL25" s="27">
        <v>12.085938246665473</v>
      </c>
      <c r="AM25" s="25">
        <f>AM24+1</f>
        <v>1837</v>
      </c>
      <c r="AN25" s="60">
        <f t="shared" si="2"/>
        <v>0.90427395253615883</v>
      </c>
      <c r="AO25" s="60"/>
      <c r="AP25" s="60">
        <f t="shared" si="3"/>
        <v>1.1548496688019676</v>
      </c>
      <c r="AQ25" s="60">
        <f t="shared" si="14"/>
        <v>1.1786865818095467</v>
      </c>
      <c r="AR25" s="60">
        <f t="shared" si="4"/>
        <v>1.0082672962069223</v>
      </c>
      <c r="AS25" s="60">
        <f t="shared" si="5"/>
        <v>1.0523495494852868</v>
      </c>
      <c r="AT25" s="60">
        <f t="shared" si="6"/>
        <v>2.0898617663575871</v>
      </c>
      <c r="AU25" s="60"/>
      <c r="AV25" s="60">
        <f t="shared" si="7"/>
        <v>2.1255480647735903</v>
      </c>
      <c r="AW25" s="60">
        <f t="shared" si="8"/>
        <v>1.1404275713984589</v>
      </c>
      <c r="AX25" s="60">
        <f t="shared" si="9"/>
        <v>0.18368172178730244</v>
      </c>
      <c r="AY25" s="82">
        <v>1837</v>
      </c>
      <c r="AZ25" s="2">
        <f t="shared" si="15"/>
        <v>0.39072575869880821</v>
      </c>
      <c r="BA25" s="64">
        <f t="shared" si="16"/>
        <v>1.478053114617758</v>
      </c>
      <c r="BC25" s="82">
        <v>1837</v>
      </c>
      <c r="BD25" s="85">
        <v>1.478053114617758</v>
      </c>
    </row>
    <row r="26" spans="1:56" x14ac:dyDescent="0.2">
      <c r="A26" s="25">
        <f t="shared" si="10"/>
        <v>1838</v>
      </c>
      <c r="B26" s="5">
        <v>0.16827647494880216</v>
      </c>
      <c r="C26" s="5">
        <v>9.7336392372346342E-2</v>
      </c>
      <c r="D26" s="5">
        <v>0.13280643366057424</v>
      </c>
      <c r="E26" s="5">
        <v>0.13528108770393898</v>
      </c>
      <c r="F26" s="5">
        <v>0.45371133557647803</v>
      </c>
      <c r="G26" s="5">
        <v>4.55</v>
      </c>
      <c r="H26" s="5">
        <v>0.25011037527593821</v>
      </c>
      <c r="I26" s="5">
        <v>5.23</v>
      </c>
      <c r="J26" s="5">
        <v>1.83</v>
      </c>
      <c r="K26" s="5">
        <v>18.364506257999999</v>
      </c>
      <c r="L26" s="5">
        <v>6.790237608</v>
      </c>
      <c r="N26" s="7">
        <v>0.43591325757575755</v>
      </c>
      <c r="O26" s="25">
        <f t="shared" si="11"/>
        <v>1838</v>
      </c>
      <c r="P26" s="11">
        <v>0.88024735641957241</v>
      </c>
      <c r="Q26" s="11">
        <v>0.50916268655641939</v>
      </c>
      <c r="R26" s="11">
        <v>0.69470502148799584</v>
      </c>
      <c r="S26" s="11">
        <v>0.70764983555298966</v>
      </c>
      <c r="T26" s="11">
        <v>2.3733454354822827</v>
      </c>
      <c r="U26" s="35">
        <v>1.9834053219696968</v>
      </c>
      <c r="V26" s="11">
        <v>1.3083171412803534</v>
      </c>
      <c r="W26" s="11">
        <v>27.357916045454544</v>
      </c>
      <c r="X26" s="11">
        <v>9.5726551363636361</v>
      </c>
      <c r="Y26" s="11">
        <v>8.0053317466951643</v>
      </c>
      <c r="Z26" s="11">
        <v>2.9599545954166997</v>
      </c>
      <c r="AA26" s="25">
        <f t="shared" si="12"/>
        <v>1838</v>
      </c>
      <c r="AB26" s="27">
        <v>1.2892866510652385</v>
      </c>
      <c r="AC26" s="31" t="s">
        <v>49</v>
      </c>
      <c r="AD26" s="27">
        <v>0.62743153112745798</v>
      </c>
      <c r="AE26" s="27">
        <v>0.44743735593751477</v>
      </c>
      <c r="AF26" s="27">
        <v>2.6231891892993904</v>
      </c>
      <c r="AG26" s="27">
        <v>2.181876803264907</v>
      </c>
      <c r="AH26" s="27">
        <v>0.52443747280706721</v>
      </c>
      <c r="AI26" s="31" t="s">
        <v>49</v>
      </c>
      <c r="AJ26" s="27">
        <v>4.9279446917179976</v>
      </c>
      <c r="AK26" s="27">
        <v>7.0552458008129744</v>
      </c>
      <c r="AL26" s="27">
        <v>11.820367255286657</v>
      </c>
      <c r="AM26" s="25">
        <f t="shared" si="13"/>
        <v>1838</v>
      </c>
      <c r="AN26" s="60">
        <f t="shared" si="2"/>
        <v>0.68273983577840636</v>
      </c>
      <c r="AO26" s="60"/>
      <c r="AP26" s="60">
        <f t="shared" si="3"/>
        <v>1.1072204488028381</v>
      </c>
      <c r="AQ26" s="60">
        <f t="shared" si="14"/>
        <v>1.5815618123128143</v>
      </c>
      <c r="AR26" s="60">
        <f t="shared" si="4"/>
        <v>0.90475572450653596</v>
      </c>
      <c r="AS26" s="60">
        <f t="shared" si="5"/>
        <v>0.90903634843258685</v>
      </c>
      <c r="AT26" s="60">
        <f t="shared" si="6"/>
        <v>2.4947056782146912</v>
      </c>
      <c r="AU26" s="60"/>
      <c r="AV26" s="60">
        <f t="shared" si="7"/>
        <v>1.9425248729864262</v>
      </c>
      <c r="AW26" s="60">
        <f t="shared" si="8"/>
        <v>1.1346637626392424</v>
      </c>
      <c r="AX26" s="60">
        <f t="shared" si="9"/>
        <v>0.25041139006005592</v>
      </c>
      <c r="AY26" s="82">
        <v>1838</v>
      </c>
      <c r="AZ26" s="2">
        <f t="shared" si="15"/>
        <v>0.42405987344934049</v>
      </c>
      <c r="BA26" s="64">
        <f t="shared" si="16"/>
        <v>1.5281530868414568</v>
      </c>
      <c r="BC26" s="82">
        <v>1838</v>
      </c>
      <c r="BD26" s="85">
        <v>1.5281530868414568</v>
      </c>
    </row>
    <row r="27" spans="1:56" x14ac:dyDescent="0.2">
      <c r="A27" s="25">
        <f t="shared" si="10"/>
        <v>1839</v>
      </c>
      <c r="B27" s="5">
        <v>0.41629180240602359</v>
      </c>
      <c r="C27" s="5">
        <v>0.24224113468937042</v>
      </c>
      <c r="D27" s="5">
        <v>0.22684328730843425</v>
      </c>
      <c r="E27" s="5">
        <v>0.2067710934011425</v>
      </c>
      <c r="F27" s="5">
        <v>0.97378181207060432</v>
      </c>
      <c r="G27" s="5">
        <v>9.17</v>
      </c>
      <c r="H27" s="5">
        <v>0.32560706401766004</v>
      </c>
      <c r="I27" s="5">
        <v>6.02</v>
      </c>
      <c r="J27" s="5">
        <v>2.54</v>
      </c>
      <c r="K27" s="5">
        <v>30.489930558000001</v>
      </c>
      <c r="L27" s="5">
        <v>7.0327460940000002</v>
      </c>
      <c r="N27" s="7">
        <v>0.43591325757575755</v>
      </c>
      <c r="O27" s="25">
        <f t="shared" si="11"/>
        <v>1839</v>
      </c>
      <c r="P27" s="11">
        <v>2.1776053882667199</v>
      </c>
      <c r="Q27" s="11">
        <v>1.2671534656954955</v>
      </c>
      <c r="R27" s="11">
        <v>1.1866079559577569</v>
      </c>
      <c r="S27" s="11">
        <v>1.0816111307639189</v>
      </c>
      <c r="T27" s="11">
        <v>5.0938128224126551</v>
      </c>
      <c r="U27" s="35">
        <v>3.9973245719696968</v>
      </c>
      <c r="V27" s="11">
        <v>1.7032372315873969</v>
      </c>
      <c r="W27" s="11">
        <v>31.490373727272722</v>
      </c>
      <c r="X27" s="11">
        <v>13.286636090909091</v>
      </c>
      <c r="Y27" s="11">
        <v>13.290964952796415</v>
      </c>
      <c r="Z27" s="11">
        <v>3.0656672595387251</v>
      </c>
      <c r="AA27" s="25">
        <f t="shared" si="12"/>
        <v>1839</v>
      </c>
      <c r="AB27" s="27">
        <v>1.3903840389075424</v>
      </c>
      <c r="AC27" s="31" t="s">
        <v>49</v>
      </c>
      <c r="AD27" s="27">
        <v>0.77721767996462376</v>
      </c>
      <c r="AE27" s="27">
        <v>0.50893100405051594</v>
      </c>
      <c r="AF27" s="27">
        <v>3.0285129987366641</v>
      </c>
      <c r="AG27" s="27">
        <v>2.3688057840512995</v>
      </c>
      <c r="AH27" s="27">
        <v>0.75147926850553848</v>
      </c>
      <c r="AI27" s="31" t="s">
        <v>49</v>
      </c>
      <c r="AJ27" s="27">
        <v>5.0821932833850623</v>
      </c>
      <c r="AK27" s="27">
        <v>6.8379798166434265</v>
      </c>
      <c r="AL27" s="27">
        <v>11.686636346261475</v>
      </c>
      <c r="AM27" s="25">
        <f t="shared" si="13"/>
        <v>1839</v>
      </c>
      <c r="AN27" s="60">
        <f t="shared" si="2"/>
        <v>1.5661898636133049</v>
      </c>
      <c r="AO27" s="60"/>
      <c r="AP27" s="60">
        <f t="shared" si="3"/>
        <v>1.5267382440550852</v>
      </c>
      <c r="AQ27" s="60">
        <f t="shared" si="14"/>
        <v>2.1252608352714142</v>
      </c>
      <c r="AR27" s="60">
        <f t="shared" si="4"/>
        <v>1.6819517778320665</v>
      </c>
      <c r="AS27" s="60">
        <f t="shared" si="5"/>
        <v>1.6874851449970665</v>
      </c>
      <c r="AT27" s="60">
        <f t="shared" si="6"/>
        <v>2.2665126011721024</v>
      </c>
      <c r="AU27" s="60"/>
      <c r="AV27" s="60">
        <f t="shared" si="7"/>
        <v>2.6143508028996787</v>
      </c>
      <c r="AW27" s="60">
        <f t="shared" si="8"/>
        <v>1.9436975991719991</v>
      </c>
      <c r="AX27" s="60">
        <f t="shared" si="9"/>
        <v>0.26232246548164601</v>
      </c>
      <c r="AY27" s="82">
        <v>1839</v>
      </c>
      <c r="AZ27" s="2">
        <f t="shared" si="15"/>
        <v>0.68951021270361168</v>
      </c>
      <c r="BA27" s="64">
        <f t="shared" si="16"/>
        <v>1.9927392758010507</v>
      </c>
      <c r="BC27" s="82">
        <v>1839</v>
      </c>
      <c r="BD27" s="85">
        <v>1.9927392758010507</v>
      </c>
    </row>
    <row r="28" spans="1:56" x14ac:dyDescent="0.2">
      <c r="A28" s="25">
        <f>A27+1</f>
        <v>1840</v>
      </c>
      <c r="B28" s="5">
        <v>0.31098152478283536</v>
      </c>
      <c r="C28" s="5">
        <v>0.16305220530169881</v>
      </c>
      <c r="D28" s="5">
        <v>0.20044697751254373</v>
      </c>
      <c r="E28" s="5">
        <v>0.21309520928974127</v>
      </c>
      <c r="F28" s="5">
        <v>0.7568469460806847</v>
      </c>
      <c r="G28" s="5">
        <v>7.63</v>
      </c>
      <c r="H28" s="5">
        <v>0.36975717439293598</v>
      </c>
      <c r="I28" s="5">
        <v>6.67</v>
      </c>
      <c r="J28" s="5">
        <v>2.99</v>
      </c>
      <c r="K28" s="5">
        <v>24.713819346000001</v>
      </c>
      <c r="L28" s="5">
        <v>7.142977224</v>
      </c>
      <c r="N28" s="7">
        <v>0.43591325757575755</v>
      </c>
      <c r="O28" s="25">
        <f>O27+1</f>
        <v>1840</v>
      </c>
      <c r="P28" s="11">
        <v>1.6267316341675433</v>
      </c>
      <c r="Q28" s="11">
        <v>0.85291941561569684</v>
      </c>
      <c r="R28" s="11">
        <v>1.0485299392644907</v>
      </c>
      <c r="S28" s="11">
        <v>1.1146923222633474</v>
      </c>
      <c r="T28" s="11">
        <v>3.9590354130275403</v>
      </c>
      <c r="U28" s="35">
        <v>3.3260181553030299</v>
      </c>
      <c r="V28" s="11">
        <v>1.9341846528195865</v>
      </c>
      <c r="W28" s="11">
        <v>34.890497136363635</v>
      </c>
      <c r="X28" s="11">
        <v>15.640567681818181</v>
      </c>
      <c r="Y28" s="11">
        <v>10.773081498253639</v>
      </c>
      <c r="Z28" s="11">
        <v>3.1137184705032817</v>
      </c>
      <c r="AA28" s="25">
        <f>AA27+1</f>
        <v>1840</v>
      </c>
      <c r="AB28" s="27">
        <v>1.3111719064082177</v>
      </c>
      <c r="AC28" s="31" t="s">
        <v>49</v>
      </c>
      <c r="AD28" s="27">
        <v>0.72090746892629975</v>
      </c>
      <c r="AE28" s="27">
        <v>0.50668665841279215</v>
      </c>
      <c r="AF28" s="27">
        <v>2.8351109322486097</v>
      </c>
      <c r="AG28" s="27">
        <v>2.2769771820093552</v>
      </c>
      <c r="AH28" s="27">
        <v>0.64822901257396326</v>
      </c>
      <c r="AI28" s="31" t="s">
        <v>49</v>
      </c>
      <c r="AK28" s="27">
        <v>7.2042178424664129</v>
      </c>
      <c r="AL28" s="27">
        <v>11.673570124355825</v>
      </c>
      <c r="AM28" s="25">
        <f>AM27+1</f>
        <v>1840</v>
      </c>
      <c r="AN28" s="60">
        <f t="shared" si="2"/>
        <v>1.240669988593456</v>
      </c>
      <c r="AO28" s="60"/>
      <c r="AP28" s="60">
        <f t="shared" si="3"/>
        <v>1.454458421447822</v>
      </c>
      <c r="AQ28" s="60">
        <f t="shared" si="14"/>
        <v>2.1999638312071355</v>
      </c>
      <c r="AR28" s="60">
        <f t="shared" si="4"/>
        <v>1.3964305128221255</v>
      </c>
      <c r="AS28" s="60">
        <f t="shared" si="5"/>
        <v>1.4607165067714607</v>
      </c>
      <c r="AT28" s="60">
        <f t="shared" si="6"/>
        <v>2.983798341791891</v>
      </c>
      <c r="AU28" s="60"/>
      <c r="AV28" s="60" t="e">
        <f t="shared" si="7"/>
        <v>#DIV/0!</v>
      </c>
      <c r="AW28" s="60">
        <f t="shared" si="8"/>
        <v>1.4953853053623656</v>
      </c>
      <c r="AX28" s="60">
        <f t="shared" si="9"/>
        <v>0.26673232244579537</v>
      </c>
      <c r="AY28" s="82">
        <v>1840</v>
      </c>
      <c r="AZ28" s="2">
        <f t="shared" si="15"/>
        <v>0.72119527006352868</v>
      </c>
      <c r="BA28" s="64">
        <f t="shared" si="16"/>
        <v>2.0568902812970586</v>
      </c>
      <c r="BC28" s="82">
        <v>1840</v>
      </c>
      <c r="BD28" s="85">
        <v>2.0568902812970586</v>
      </c>
    </row>
    <row r="29" spans="1:56" x14ac:dyDescent="0.2">
      <c r="A29" s="25">
        <f t="shared" si="10"/>
        <v>1841</v>
      </c>
      <c r="B29" s="5">
        <v>0.16580182090543741</v>
      </c>
      <c r="C29" s="5">
        <v>9.1012276483747559E-2</v>
      </c>
      <c r="D29" s="5">
        <v>0.11658370159851653</v>
      </c>
      <c r="E29" s="5">
        <v>0.15700305097347389</v>
      </c>
      <c r="F29" s="5">
        <v>0.5253615707865632</v>
      </c>
      <c r="G29" s="5">
        <v>5.54</v>
      </c>
      <c r="H29" s="5">
        <v>0.2686534216335541</v>
      </c>
      <c r="I29" s="5">
        <v>4.79</v>
      </c>
      <c r="J29" s="5">
        <v>2.0699999999999998</v>
      </c>
      <c r="K29" s="5">
        <v>21.274608090000001</v>
      </c>
      <c r="L29" s="5">
        <v>6.3934055399999998</v>
      </c>
      <c r="N29" s="7">
        <v>0.43591325757575755</v>
      </c>
      <c r="O29" s="25">
        <f t="shared" si="11"/>
        <v>1841</v>
      </c>
      <c r="P29" s="11">
        <v>0.86730254235457882</v>
      </c>
      <c r="Q29" s="11">
        <v>0.47608149505699093</v>
      </c>
      <c r="R29" s="11">
        <v>0.60984457372859269</v>
      </c>
      <c r="S29" s="11">
        <v>0.82127653679015666</v>
      </c>
      <c r="T29" s="11">
        <v>2.7481448847202525</v>
      </c>
      <c r="U29" s="35">
        <v>2.4149594469696969</v>
      </c>
      <c r="V29" s="11">
        <v>1.4053150581978726</v>
      </c>
      <c r="W29" s="11">
        <v>25.056294045454546</v>
      </c>
      <c r="X29" s="11">
        <v>10.828085318181817</v>
      </c>
      <c r="Y29" s="11">
        <v>9.2738837161594656</v>
      </c>
      <c r="Z29" s="11">
        <v>2.7869702359442954</v>
      </c>
      <c r="AA29" s="25">
        <f t="shared" si="12"/>
        <v>1841</v>
      </c>
      <c r="AB29" s="27">
        <v>1.272032891084911</v>
      </c>
      <c r="AC29" s="31" t="s">
        <v>49</v>
      </c>
      <c r="AD29" s="27">
        <v>0.64914284452951876</v>
      </c>
      <c r="AE29" s="27">
        <v>0.44314710562089454</v>
      </c>
      <c r="AF29" s="27">
        <v>2.5481460765559212</v>
      </c>
      <c r="AG29" s="27">
        <v>2.1859632234842752</v>
      </c>
      <c r="AH29" s="27">
        <v>0.59329161976639055</v>
      </c>
      <c r="AI29" s="31" t="s">
        <v>49</v>
      </c>
      <c r="AJ29" s="27">
        <v>4.310372138812026</v>
      </c>
      <c r="AK29" s="27">
        <v>7.3303969306614771</v>
      </c>
      <c r="AL29" s="27">
        <v>12.339238698406993</v>
      </c>
      <c r="AM29" s="25">
        <f t="shared" si="13"/>
        <v>1841</v>
      </c>
      <c r="AN29" s="60">
        <f t="shared" si="2"/>
        <v>0.68182399089921364</v>
      </c>
      <c r="AO29" s="60"/>
      <c r="AP29" s="60">
        <f t="shared" si="3"/>
        <v>0.93946128940324625</v>
      </c>
      <c r="AQ29" s="60">
        <f t="shared" si="14"/>
        <v>1.8532819607147473</v>
      </c>
      <c r="AR29" s="60">
        <f t="shared" si="4"/>
        <v>1.0784879681759258</v>
      </c>
      <c r="AS29" s="60">
        <f t="shared" si="5"/>
        <v>1.1047575828473535</v>
      </c>
      <c r="AT29" s="60">
        <f t="shared" si="6"/>
        <v>2.3686750518256394</v>
      </c>
      <c r="AU29" s="60"/>
      <c r="AV29" s="60">
        <f t="shared" si="7"/>
        <v>2.512099876639915</v>
      </c>
      <c r="AW29" s="60">
        <f t="shared" si="8"/>
        <v>1.2651270870979443</v>
      </c>
      <c r="AX29" s="60">
        <f t="shared" si="9"/>
        <v>0.22586241372444604</v>
      </c>
      <c r="AY29" s="82">
        <v>1841</v>
      </c>
      <c r="AZ29" s="2">
        <f t="shared" si="15"/>
        <v>0.48600865638513474</v>
      </c>
      <c r="BA29" s="64">
        <f t="shared" si="16"/>
        <v>1.625814069823174</v>
      </c>
      <c r="BC29" s="82">
        <v>1841</v>
      </c>
      <c r="BD29" s="85">
        <v>1.625814069823174</v>
      </c>
    </row>
    <row r="30" spans="1:56" x14ac:dyDescent="0.2">
      <c r="A30" s="25">
        <f t="shared" si="10"/>
        <v>1842</v>
      </c>
      <c r="B30" s="5">
        <v>0.1795498989241304</v>
      </c>
      <c r="C30" s="5">
        <v>0.14655451167926722</v>
      </c>
      <c r="D30" s="5">
        <v>0.11438400911552564</v>
      </c>
      <c r="E30" s="5">
        <v>0.15150381976599669</v>
      </c>
      <c r="F30" s="5">
        <v>0.45371133557647803</v>
      </c>
      <c r="G30" s="5">
        <v>4.34</v>
      </c>
      <c r="H30" s="5">
        <v>0.17726269315673288</v>
      </c>
      <c r="I30" s="5">
        <v>4.58</v>
      </c>
      <c r="J30" s="5">
        <v>1.63</v>
      </c>
      <c r="K30" s="5">
        <v>21.318700541999998</v>
      </c>
      <c r="L30" s="5">
        <v>5.3572329180000002</v>
      </c>
      <c r="N30" s="7">
        <v>0.43591325757575755</v>
      </c>
      <c r="O30" s="25">
        <f t="shared" si="11"/>
        <v>1842</v>
      </c>
      <c r="P30" s="11">
        <v>0.93921817604898816</v>
      </c>
      <c r="Q30" s="11">
        <v>0.76662065518240552</v>
      </c>
      <c r="R30" s="11">
        <v>0.59833807233748715</v>
      </c>
      <c r="S30" s="11">
        <v>0.7925102833123927</v>
      </c>
      <c r="T30" s="11">
        <v>2.3733454354822827</v>
      </c>
      <c r="U30" s="35">
        <v>1.8918635378787878</v>
      </c>
      <c r="V30" s="11">
        <v>0.92725389624724053</v>
      </c>
      <c r="W30" s="11">
        <v>23.957792636363635</v>
      </c>
      <c r="X30" s="11">
        <v>8.5264633181818166</v>
      </c>
      <c r="Y30" s="11">
        <v>9.2931042005452866</v>
      </c>
      <c r="Z30" s="11">
        <v>2.3352888528774614</v>
      </c>
      <c r="AA30" s="25">
        <f t="shared" si="12"/>
        <v>1842</v>
      </c>
      <c r="AB30" s="27">
        <v>1.1436629029676371</v>
      </c>
      <c r="AC30" s="31" t="s">
        <v>49</v>
      </c>
      <c r="AD30" s="27">
        <v>0.5488277576041235</v>
      </c>
      <c r="AE30" s="27">
        <v>0.38359205983859651</v>
      </c>
      <c r="AF30" s="27">
        <v>2.5223649354755362</v>
      </c>
      <c r="AG30" s="27">
        <v>2.0549968762982842</v>
      </c>
      <c r="AH30" s="27">
        <v>0.60259275897791853</v>
      </c>
      <c r="AI30" s="31" t="s">
        <v>49</v>
      </c>
      <c r="AJ30" s="27">
        <v>4.032974146743368</v>
      </c>
      <c r="AK30" s="27">
        <v>6.8721123114953091</v>
      </c>
      <c r="AL30" s="27">
        <v>11.544350518526571</v>
      </c>
      <c r="AM30" s="25">
        <f t="shared" si="13"/>
        <v>1842</v>
      </c>
      <c r="AN30" s="60">
        <f t="shared" si="2"/>
        <v>0.82123689910012387</v>
      </c>
      <c r="AO30" s="60"/>
      <c r="AP30" s="60">
        <f t="shared" si="3"/>
        <v>1.0902110253123825</v>
      </c>
      <c r="AQ30" s="60">
        <f t="shared" si="14"/>
        <v>2.066023691016587</v>
      </c>
      <c r="AR30" s="60">
        <f t="shared" si="4"/>
        <v>0.94092072170153318</v>
      </c>
      <c r="AS30" s="60">
        <f t="shared" si="5"/>
        <v>0.92061625966393079</v>
      </c>
      <c r="AT30" s="60">
        <f t="shared" si="6"/>
        <v>1.5387737114863322</v>
      </c>
      <c r="AU30" s="60"/>
      <c r="AV30" s="60">
        <f t="shared" si="7"/>
        <v>2.1141874477591052</v>
      </c>
      <c r="AW30" s="60">
        <f t="shared" si="8"/>
        <v>1.3522922471741723</v>
      </c>
      <c r="AX30" s="60">
        <f t="shared" si="9"/>
        <v>0.20228845694954861</v>
      </c>
      <c r="AY30" s="82">
        <v>1842</v>
      </c>
      <c r="AZ30" s="2">
        <f t="shared" si="15"/>
        <v>0.23299890842922732</v>
      </c>
      <c r="BA30" s="64">
        <f t="shared" si="16"/>
        <v>1.2623801013492866</v>
      </c>
      <c r="BC30" s="82">
        <v>1842</v>
      </c>
      <c r="BD30" s="85">
        <v>1.2623801013492866</v>
      </c>
    </row>
    <row r="31" spans="1:56" x14ac:dyDescent="0.2">
      <c r="A31" s="25">
        <f t="shared" si="10"/>
        <v>1843</v>
      </c>
      <c r="B31" s="5">
        <v>0.11850843252113352</v>
      </c>
      <c r="C31" s="5">
        <v>0.10421043138169284</v>
      </c>
      <c r="D31" s="5">
        <v>0.10503531606281441</v>
      </c>
      <c r="E31" s="5">
        <v>0.10613516230430985</v>
      </c>
      <c r="F31" s="5">
        <v>0.28285308238319795</v>
      </c>
      <c r="G31" s="5">
        <v>3.35</v>
      </c>
      <c r="H31" s="5">
        <v>0.17858719646799118</v>
      </c>
      <c r="I31" s="5">
        <v>3.65</v>
      </c>
      <c r="J31" s="5">
        <v>1.31</v>
      </c>
      <c r="K31" s="5">
        <v>16.975594019999999</v>
      </c>
      <c r="L31" s="5">
        <v>3.6817197419999999</v>
      </c>
      <c r="N31" s="7">
        <v>0.43591325757575755</v>
      </c>
      <c r="O31" s="25">
        <f t="shared" si="11"/>
        <v>1843</v>
      </c>
      <c r="P31" s="11">
        <v>0.61991276244580995</v>
      </c>
      <c r="Q31" s="11">
        <v>0.54512050340362417</v>
      </c>
      <c r="R31" s="11">
        <v>0.54943544142528866</v>
      </c>
      <c r="S31" s="11">
        <v>0.55518869212084143</v>
      </c>
      <c r="T31" s="11">
        <v>1.4795929026840473</v>
      </c>
      <c r="U31" s="35">
        <v>1.4603094128787879</v>
      </c>
      <c r="V31" s="11">
        <v>0.93418231888420622</v>
      </c>
      <c r="W31" s="11">
        <v>19.093000681818182</v>
      </c>
      <c r="X31" s="11">
        <v>6.8525564090909086</v>
      </c>
      <c r="Y31" s="11">
        <v>7.3998864885417488</v>
      </c>
      <c r="Z31" s="11">
        <v>1.6049104462161976</v>
      </c>
      <c r="AA31" s="25">
        <f t="shared" si="12"/>
        <v>1843</v>
      </c>
      <c r="AB31" s="27">
        <v>1.0047552003131959</v>
      </c>
      <c r="AC31" s="31" t="s">
        <v>49</v>
      </c>
      <c r="AD31" s="27">
        <v>0.59266327201012881</v>
      </c>
      <c r="AE31" s="27">
        <v>0.36711288506614509</v>
      </c>
      <c r="AF31" s="27">
        <v>2.0473692445139076</v>
      </c>
      <c r="AG31" s="27">
        <v>1.7317929751945029</v>
      </c>
      <c r="AH31" s="27">
        <v>0.52476684337510027</v>
      </c>
      <c r="AI31" s="31" t="s">
        <v>49</v>
      </c>
      <c r="AJ31" s="27">
        <v>3.0382231402838298</v>
      </c>
      <c r="AK31" s="27">
        <v>6.5009106927377198</v>
      </c>
      <c r="AL31" s="27">
        <v>10.423469334452552</v>
      </c>
      <c r="AM31" s="25">
        <f t="shared" si="13"/>
        <v>1843</v>
      </c>
      <c r="AN31" s="60">
        <f t="shared" si="2"/>
        <v>0.61697890416747747</v>
      </c>
      <c r="AO31" s="60"/>
      <c r="AP31" s="60">
        <f t="shared" si="3"/>
        <v>0.92706173534556169</v>
      </c>
      <c r="AQ31" s="60">
        <f t="shared" si="14"/>
        <v>1.512310558156545</v>
      </c>
      <c r="AR31" s="60">
        <f t="shared" si="4"/>
        <v>0.72268004740656178</v>
      </c>
      <c r="AS31" s="60">
        <f t="shared" si="5"/>
        <v>0.84323555632553371</v>
      </c>
      <c r="AT31" s="60">
        <f t="shared" si="6"/>
        <v>1.7801854874745928</v>
      </c>
      <c r="AU31" s="60"/>
      <c r="AV31" s="60">
        <f t="shared" si="7"/>
        <v>2.2554486924389447</v>
      </c>
      <c r="AW31" s="60">
        <f t="shared" si="8"/>
        <v>1.1382845940043893</v>
      </c>
      <c r="AX31" s="60">
        <f t="shared" si="9"/>
        <v>0.15397085123198942</v>
      </c>
      <c r="AY31" s="82">
        <v>1843</v>
      </c>
      <c r="AZ31" s="2">
        <f t="shared" si="15"/>
        <v>0.23967168730671384</v>
      </c>
      <c r="BA31" s="64">
        <f t="shared" si="16"/>
        <v>1.2708318515950077</v>
      </c>
      <c r="BC31" s="82">
        <v>1843</v>
      </c>
      <c r="BD31" s="85">
        <v>1.2708318515950077</v>
      </c>
    </row>
    <row r="32" spans="1:56" x14ac:dyDescent="0.2">
      <c r="A32" s="25">
        <f t="shared" si="10"/>
        <v>1844</v>
      </c>
      <c r="B32" s="5">
        <v>0.10063593109683265</v>
      </c>
      <c r="C32" s="5">
        <v>4.2069118737200539E-2</v>
      </c>
      <c r="D32" s="5">
        <v>5.9666658601127555E-2</v>
      </c>
      <c r="E32" s="5">
        <v>6.2966197325613871E-2</v>
      </c>
      <c r="F32" s="5">
        <v>0.25992500711597066</v>
      </c>
      <c r="G32" s="5">
        <v>2.92</v>
      </c>
      <c r="H32" s="5">
        <v>0.10331125827814569</v>
      </c>
      <c r="I32" s="5">
        <v>2.42</v>
      </c>
      <c r="J32" s="5">
        <v>0.8</v>
      </c>
      <c r="K32" s="5">
        <v>10.339679994000001</v>
      </c>
      <c r="L32" s="5">
        <v>2.7557782500000001</v>
      </c>
      <c r="N32" s="7">
        <v>0.43591325757575755</v>
      </c>
      <c r="O32" s="25">
        <f t="shared" si="11"/>
        <v>1844</v>
      </c>
      <c r="P32" s="11">
        <v>0.52642243864307758</v>
      </c>
      <c r="Q32" s="11">
        <v>0.2200618391048931</v>
      </c>
      <c r="R32" s="11">
        <v>0.31211385023373728</v>
      </c>
      <c r="S32" s="11">
        <v>0.32937360232039559</v>
      </c>
      <c r="T32" s="11">
        <v>1.3596570789278968</v>
      </c>
      <c r="U32" s="35">
        <v>1.2728667121212121</v>
      </c>
      <c r="V32" s="11">
        <v>0.5404169656833232</v>
      </c>
      <c r="W32" s="11">
        <v>12.658920999999998</v>
      </c>
      <c r="X32" s="11">
        <v>4.1847672727272727</v>
      </c>
      <c r="Y32" s="11">
        <v>4.5072035884754298</v>
      </c>
      <c r="Z32" s="11">
        <v>1.2012802741139204</v>
      </c>
      <c r="AA32" s="25">
        <f t="shared" si="12"/>
        <v>1844</v>
      </c>
      <c r="AB32" s="27">
        <v>1.022538316672829</v>
      </c>
      <c r="AC32" s="31" t="s">
        <v>49</v>
      </c>
      <c r="AD32" s="27">
        <v>0.6718953178041609</v>
      </c>
      <c r="AE32" s="27">
        <v>0.41124763083853383</v>
      </c>
      <c r="AF32" s="27">
        <v>2.0949209612840978</v>
      </c>
      <c r="AG32" s="27">
        <v>1.8662338672351229</v>
      </c>
      <c r="AH32" s="27">
        <v>0.61938045219285121</v>
      </c>
      <c r="AI32" s="31" t="s">
        <v>49</v>
      </c>
      <c r="AJ32" s="27">
        <v>3.3681108309715855</v>
      </c>
      <c r="AK32" s="27">
        <v>6.0578649853238815</v>
      </c>
      <c r="AL32" s="27">
        <v>9.9274940250289969</v>
      </c>
      <c r="AM32" s="25">
        <f t="shared" si="13"/>
        <v>1844</v>
      </c>
      <c r="AN32" s="60">
        <f t="shared" si="2"/>
        <v>0.51481927871022903</v>
      </c>
      <c r="AO32" s="60"/>
      <c r="AP32" s="60">
        <f t="shared" si="3"/>
        <v>0.4645274970121312</v>
      </c>
      <c r="AQ32" s="60">
        <f t="shared" si="14"/>
        <v>0.80091306945356233</v>
      </c>
      <c r="AR32" s="60">
        <f t="shared" si="4"/>
        <v>0.64902547831421986</v>
      </c>
      <c r="AS32" s="60">
        <f t="shared" si="5"/>
        <v>0.68205101968650872</v>
      </c>
      <c r="AT32" s="60">
        <f t="shared" si="6"/>
        <v>0.87251214301328672</v>
      </c>
      <c r="AU32" s="60"/>
      <c r="AV32" s="60">
        <f t="shared" si="7"/>
        <v>1.2424672116624231</v>
      </c>
      <c r="AW32" s="60">
        <f t="shared" si="8"/>
        <v>0.74402509785127768</v>
      </c>
      <c r="AX32" s="60">
        <f t="shared" si="9"/>
        <v>0.12100538878041898</v>
      </c>
      <c r="AY32" s="82">
        <v>1844</v>
      </c>
      <c r="AZ32" s="2">
        <f t="shared" si="15"/>
        <v>-0.24971692287521605</v>
      </c>
      <c r="BA32" s="64">
        <f t="shared" si="16"/>
        <v>0.77902127496448936</v>
      </c>
      <c r="BC32" s="82">
        <v>1844</v>
      </c>
      <c r="BD32" s="85">
        <v>0.77902127496448936</v>
      </c>
    </row>
    <row r="33" spans="1:57" x14ac:dyDescent="0.2">
      <c r="A33" s="25">
        <f t="shared" si="10"/>
        <v>1845</v>
      </c>
      <c r="B33" s="5">
        <v>0.11960827876262896</v>
      </c>
      <c r="C33" s="5">
        <v>7.6439313783932997E-2</v>
      </c>
      <c r="D33" s="5">
        <v>7.9463890948045457E-2</v>
      </c>
      <c r="E33" s="5">
        <v>0.10448539294206668</v>
      </c>
      <c r="F33" s="5">
        <v>0.24625634686050826</v>
      </c>
      <c r="G33" s="5">
        <v>2.81</v>
      </c>
      <c r="H33" s="5">
        <v>0.10772626931567329</v>
      </c>
      <c r="I33" s="5">
        <v>2.2599999999999998</v>
      </c>
      <c r="J33" s="5">
        <v>0.74</v>
      </c>
      <c r="K33" s="5">
        <v>12.963180888</v>
      </c>
      <c r="L33" s="5">
        <v>2.4912235379999998</v>
      </c>
      <c r="N33" s="7">
        <v>0.43591325757575755</v>
      </c>
      <c r="O33" s="25">
        <f t="shared" si="11"/>
        <v>1845</v>
      </c>
      <c r="P33" s="11">
        <v>0.62566601314136272</v>
      </c>
      <c r="Q33" s="11">
        <v>0.39985092334091688</v>
      </c>
      <c r="R33" s="11">
        <v>0.41567236275368702</v>
      </c>
      <c r="S33" s="11">
        <v>0.54655881607751233</v>
      </c>
      <c r="T33" s="11">
        <v>1.2881568763040381</v>
      </c>
      <c r="U33" s="35">
        <v>1.2249162537878788</v>
      </c>
      <c r="V33" s="11">
        <v>0.56351170780654225</v>
      </c>
      <c r="W33" s="11">
        <v>11.821967545454543</v>
      </c>
      <c r="X33" s="11">
        <v>3.8709097272727275</v>
      </c>
      <c r="Y33" s="11">
        <v>5.650822409431882</v>
      </c>
      <c r="Z33" s="11">
        <v>1.085957367798984</v>
      </c>
      <c r="AA33" s="25">
        <f t="shared" si="12"/>
        <v>1845</v>
      </c>
      <c r="AB33" s="27">
        <v>1.0184136020248691</v>
      </c>
      <c r="AC33" s="31" t="s">
        <v>49</v>
      </c>
      <c r="AD33" s="27">
        <v>0.6349330714214616</v>
      </c>
      <c r="AE33" s="27">
        <v>0.45090135200178616</v>
      </c>
      <c r="AF33" s="27">
        <v>2.0756697403566613</v>
      </c>
      <c r="AG33" s="27">
        <v>1.755138845514479</v>
      </c>
      <c r="AH33" s="27">
        <v>0.53955258534577433</v>
      </c>
      <c r="AI33" s="31" t="s">
        <v>49</v>
      </c>
      <c r="AJ33" s="27">
        <v>3.6690986982111697</v>
      </c>
      <c r="AK33" s="27">
        <v>6.7027404693280239</v>
      </c>
      <c r="AL33" s="27">
        <v>10.991773450317373</v>
      </c>
      <c r="AM33" s="25">
        <f t="shared" si="13"/>
        <v>1845</v>
      </c>
      <c r="AN33" s="60">
        <f t="shared" si="2"/>
        <v>0.614353551344343</v>
      </c>
      <c r="AO33" s="60"/>
      <c r="AP33" s="60">
        <f t="shared" si="3"/>
        <v>0.65467114797327708</v>
      </c>
      <c r="AQ33" s="60">
        <f t="shared" si="14"/>
        <v>1.2121472105839843</v>
      </c>
      <c r="AR33" s="60">
        <f t="shared" si="4"/>
        <v>0.62059818633897645</v>
      </c>
      <c r="AS33" s="60">
        <f t="shared" si="5"/>
        <v>0.69790276531018403</v>
      </c>
      <c r="AT33" s="60">
        <f t="shared" si="6"/>
        <v>1.0444055373127601</v>
      </c>
      <c r="AU33" s="60"/>
      <c r="AV33" s="60">
        <f t="shared" si="7"/>
        <v>1.0550028891727412</v>
      </c>
      <c r="AW33" s="60">
        <f t="shared" si="8"/>
        <v>0.84306149630740501</v>
      </c>
      <c r="AX33" s="60">
        <f t="shared" si="9"/>
        <v>9.8797284415248612E-2</v>
      </c>
      <c r="AY33" s="82">
        <v>1845</v>
      </c>
      <c r="AZ33" s="2">
        <f t="shared" si="15"/>
        <v>-0.13325982993398464</v>
      </c>
      <c r="BA33" s="64">
        <f t="shared" si="16"/>
        <v>0.87523764962114547</v>
      </c>
      <c r="BC33" s="82">
        <v>1845</v>
      </c>
      <c r="BD33" s="85">
        <v>0.87523764962114547</v>
      </c>
    </row>
    <row r="34" spans="1:57" x14ac:dyDescent="0.2">
      <c r="A34" s="25">
        <f t="shared" si="10"/>
        <v>1846</v>
      </c>
      <c r="B34" s="5">
        <v>0.14023039579066846</v>
      </c>
      <c r="C34" s="5">
        <v>0.12345774060786302</v>
      </c>
      <c r="D34" s="5">
        <v>0.11740858627963809</v>
      </c>
      <c r="E34" s="5">
        <v>0.13500612614356511</v>
      </c>
      <c r="F34" s="5">
        <v>0.32143397826555153</v>
      </c>
      <c r="G34" s="5">
        <v>3.71</v>
      </c>
      <c r="H34" s="5">
        <v>0.15320088300220752</v>
      </c>
      <c r="I34" s="5">
        <v>2.79</v>
      </c>
      <c r="J34" s="5">
        <v>1.1200000000000001</v>
      </c>
      <c r="K34" s="5">
        <v>13.955261058</v>
      </c>
      <c r="L34" s="5">
        <v>4.1446904880000002</v>
      </c>
      <c r="N34" s="7">
        <v>0.43591325757575755</v>
      </c>
      <c r="O34" s="25">
        <f t="shared" si="11"/>
        <v>1846</v>
      </c>
      <c r="P34" s="11">
        <v>0.73353946368297707</v>
      </c>
      <c r="Q34" s="11">
        <v>0.64580239057579747</v>
      </c>
      <c r="R34" s="11">
        <v>0.61415951175025718</v>
      </c>
      <c r="S34" s="11">
        <v>0.70621152287910138</v>
      </c>
      <c r="T34" s="11">
        <v>1.6814079907352619</v>
      </c>
      <c r="U34" s="35">
        <v>1.6172381856060605</v>
      </c>
      <c r="V34" s="11">
        <v>0.80138755167569742</v>
      </c>
      <c r="W34" s="11">
        <v>14.594375863636364</v>
      </c>
      <c r="X34" s="11">
        <v>5.8586741818181816</v>
      </c>
      <c r="Y34" s="11">
        <v>6.0832833081128923</v>
      </c>
      <c r="Z34" s="11">
        <v>1.8067255322673363</v>
      </c>
      <c r="AA34" s="25">
        <f t="shared" si="12"/>
        <v>1846</v>
      </c>
      <c r="AB34" s="27">
        <v>1.0952300229164633</v>
      </c>
      <c r="AC34" s="31" t="s">
        <v>49</v>
      </c>
      <c r="AD34" s="27">
        <v>0.65424498581307855</v>
      </c>
      <c r="AE34" s="27">
        <v>0.47364062888439012</v>
      </c>
      <c r="AF34" s="27">
        <v>2.5317636415311822</v>
      </c>
      <c r="AG34" s="27">
        <v>2.0615265486492644</v>
      </c>
      <c r="AH34" s="27">
        <v>0.79821807241890386</v>
      </c>
      <c r="AI34" s="31" t="s">
        <v>49</v>
      </c>
      <c r="AJ34" s="27">
        <v>3.4975066501031873</v>
      </c>
      <c r="AK34" s="27">
        <v>6.5593581251862112</v>
      </c>
      <c r="AL34" s="27">
        <v>10.852043553638701</v>
      </c>
      <c r="AM34" s="25">
        <f t="shared" si="13"/>
        <v>1846</v>
      </c>
      <c r="AN34" s="60">
        <f t="shared" si="2"/>
        <v>0.66975835973675313</v>
      </c>
      <c r="AO34" s="60"/>
      <c r="AP34" s="60">
        <f t="shared" si="3"/>
        <v>0.93873017763673927</v>
      </c>
      <c r="AQ34" s="60">
        <f t="shared" si="14"/>
        <v>1.4910281758186732</v>
      </c>
      <c r="AR34" s="60">
        <f t="shared" si="4"/>
        <v>0.66412518260131315</v>
      </c>
      <c r="AS34" s="60">
        <f t="shared" si="5"/>
        <v>0.78448574269668914</v>
      </c>
      <c r="AT34" s="60">
        <f t="shared" si="6"/>
        <v>1.0039706934311683</v>
      </c>
      <c r="AU34" s="60"/>
      <c r="AV34" s="60">
        <f t="shared" si="7"/>
        <v>1.675100226512888</v>
      </c>
      <c r="AW34" s="60">
        <f t="shared" si="8"/>
        <v>0.9274205176806376</v>
      </c>
      <c r="AX34" s="60">
        <f t="shared" si="9"/>
        <v>0.16648712505964275</v>
      </c>
      <c r="AY34" s="82">
        <v>1846</v>
      </c>
      <c r="AZ34" s="2">
        <f t="shared" si="15"/>
        <v>-9.4383074315446666E-2</v>
      </c>
      <c r="BA34" s="64">
        <f t="shared" si="16"/>
        <v>0.90993412307637678</v>
      </c>
      <c r="BC34" s="82">
        <v>1846</v>
      </c>
      <c r="BD34" s="85">
        <v>0.90993412307637678</v>
      </c>
    </row>
    <row r="35" spans="1:57" x14ac:dyDescent="0.2">
      <c r="A35" s="25">
        <f t="shared" si="10"/>
        <v>1847</v>
      </c>
      <c r="B35" s="5">
        <v>0.12895697181534022</v>
      </c>
      <c r="C35" s="5">
        <v>5.719200455776282E-2</v>
      </c>
      <c r="D35" s="5">
        <v>8.8537622440382838E-2</v>
      </c>
      <c r="E35" s="5">
        <v>9.4861738328981607E-2</v>
      </c>
      <c r="F35" s="5">
        <v>0.28285308238319795</v>
      </c>
      <c r="G35" s="5">
        <v>3.19</v>
      </c>
      <c r="H35" s="5">
        <v>0.11567328918322296</v>
      </c>
      <c r="I35" s="5">
        <v>2.94</v>
      </c>
      <c r="J35" s="5">
        <v>1.01</v>
      </c>
      <c r="K35" s="5">
        <v>10.384</v>
      </c>
      <c r="L35" s="5">
        <v>2.380992408</v>
      </c>
      <c r="N35" s="7">
        <v>0.43591325757575755</v>
      </c>
      <c r="O35" s="25">
        <f t="shared" si="11"/>
        <v>1847</v>
      </c>
      <c r="P35" s="11">
        <v>0.67456864405356121</v>
      </c>
      <c r="Q35" s="11">
        <v>0.29916903616874357</v>
      </c>
      <c r="R35" s="11">
        <v>0.46313668099199728</v>
      </c>
      <c r="S35" s="11">
        <v>0.49621787249142563</v>
      </c>
      <c r="T35" s="11">
        <v>1.4795929026840473</v>
      </c>
      <c r="U35" s="35">
        <v>1.3905632916666666</v>
      </c>
      <c r="V35" s="11">
        <v>0.6050822436283364</v>
      </c>
      <c r="W35" s="11">
        <v>15.379019727272727</v>
      </c>
      <c r="X35" s="11">
        <v>5.283268681818182</v>
      </c>
      <c r="Y35" s="11">
        <v>4.5265232666666666</v>
      </c>
      <c r="Z35" s="11">
        <v>1.0379061568344272</v>
      </c>
      <c r="AA35" s="25">
        <f t="shared" si="12"/>
        <v>1847</v>
      </c>
      <c r="AB35" s="27">
        <v>1.3885418531010632</v>
      </c>
      <c r="AC35" s="31" t="s">
        <v>49</v>
      </c>
      <c r="AD35" s="27">
        <v>0.8798466575842292</v>
      </c>
      <c r="AE35" s="27">
        <v>0.57061494457284934</v>
      </c>
      <c r="AF35" s="27">
        <v>2.795712276241769</v>
      </c>
      <c r="AG35" s="27">
        <v>2.3489819313423896</v>
      </c>
      <c r="AH35" s="27">
        <v>1.2027876652242537</v>
      </c>
      <c r="AI35" s="31" t="s">
        <v>49</v>
      </c>
      <c r="AJ35" s="27">
        <v>3.4345952621816944</v>
      </c>
      <c r="AK35" s="27">
        <v>6.5604979926176465</v>
      </c>
      <c r="AL35" s="27">
        <v>11.070037900133173</v>
      </c>
      <c r="AM35" s="25">
        <f t="shared" si="13"/>
        <v>1847</v>
      </c>
      <c r="AN35" s="60">
        <f t="shared" si="2"/>
        <v>0.48581081120963782</v>
      </c>
      <c r="AO35" s="60"/>
      <c r="AP35" s="60">
        <f t="shared" si="3"/>
        <v>0.52638340669909345</v>
      </c>
      <c r="AQ35" s="60">
        <f t="shared" si="14"/>
        <v>0.86961948194834637</v>
      </c>
      <c r="AR35" s="60">
        <f t="shared" si="4"/>
        <v>0.52923647231432569</v>
      </c>
      <c r="AS35" s="60">
        <f t="shared" si="5"/>
        <v>0.59198552066851851</v>
      </c>
      <c r="AT35" s="60">
        <f t="shared" si="6"/>
        <v>0.50306655207968221</v>
      </c>
      <c r="AU35" s="60"/>
      <c r="AV35" s="60">
        <f t="shared" si="7"/>
        <v>1.5382507336431219</v>
      </c>
      <c r="AW35" s="60">
        <f t="shared" si="8"/>
        <v>0.68996641287905924</v>
      </c>
      <c r="AX35" s="60">
        <f t="shared" si="9"/>
        <v>9.3758139420818176E-2</v>
      </c>
      <c r="AY35" s="82">
        <v>1847</v>
      </c>
      <c r="AZ35" s="2">
        <f t="shared" si="15"/>
        <v>-0.57227768728185913</v>
      </c>
      <c r="BA35" s="64">
        <f t="shared" si="16"/>
        <v>0.56423881442035739</v>
      </c>
      <c r="BC35" s="82">
        <v>1847</v>
      </c>
      <c r="BD35" s="85">
        <v>0.56423881442035739</v>
      </c>
    </row>
    <row r="36" spans="1:57" x14ac:dyDescent="0.2">
      <c r="A36" s="25">
        <f t="shared" si="10"/>
        <v>1848</v>
      </c>
      <c r="B36" s="5">
        <v>0.121533009685246</v>
      </c>
      <c r="C36" s="5">
        <v>4.0969272495705096E-2</v>
      </c>
      <c r="D36" s="5">
        <v>0.10696004698543143</v>
      </c>
      <c r="E36" s="5">
        <v>0.10668508542505756</v>
      </c>
      <c r="F36" s="5">
        <v>0.24294941292773509</v>
      </c>
      <c r="G36" s="5">
        <v>3.17</v>
      </c>
      <c r="H36" s="5">
        <v>0.12869757174392937</v>
      </c>
      <c r="I36" s="5">
        <v>1.91</v>
      </c>
      <c r="J36" s="5">
        <v>0.62</v>
      </c>
      <c r="K36" s="5">
        <v>8.6862130440000005</v>
      </c>
      <c r="L36" s="5">
        <v>1.697559402</v>
      </c>
      <c r="N36" s="7">
        <v>0.43591325757575755</v>
      </c>
      <c r="O36" s="25">
        <f t="shared" si="11"/>
        <v>1848</v>
      </c>
      <c r="P36" s="11">
        <v>0.63573420185858009</v>
      </c>
      <c r="Q36" s="11">
        <v>0.21430858840934033</v>
      </c>
      <c r="R36" s="11">
        <v>0.55950363014250604</v>
      </c>
      <c r="S36" s="11">
        <v>0.55806531746861776</v>
      </c>
      <c r="T36" s="11">
        <v>1.2708584401853624</v>
      </c>
      <c r="U36" s="35">
        <v>1.3818450265151514</v>
      </c>
      <c r="V36" s="11">
        <v>0.67321173289183223</v>
      </c>
      <c r="W36" s="11">
        <v>9.9911318636363617</v>
      </c>
      <c r="X36" s="11">
        <v>3.2431946363636364</v>
      </c>
      <c r="Y36" s="11">
        <v>3.7864354240070774</v>
      </c>
      <c r="Z36" s="11">
        <v>0.73998864885417492</v>
      </c>
      <c r="AA36" s="25">
        <f t="shared" si="12"/>
        <v>1848</v>
      </c>
      <c r="AB36" s="27">
        <v>1.0073123804589359</v>
      </c>
      <c r="AC36" s="31" t="s">
        <v>49</v>
      </c>
      <c r="AD36" s="27">
        <v>0.6288245256103755</v>
      </c>
      <c r="AE36" s="27">
        <v>0.40943748672116831</v>
      </c>
      <c r="AF36" s="27">
        <v>2.1139738516302815</v>
      </c>
      <c r="AG36" s="27">
        <v>1.8010469203245214</v>
      </c>
      <c r="AH36" s="27">
        <v>0.7333698175569956</v>
      </c>
      <c r="AI36" s="31" t="s">
        <v>49</v>
      </c>
      <c r="AJ36" s="27">
        <v>3.4282217817620699</v>
      </c>
      <c r="AK36" s="27">
        <v>6.342424561082888</v>
      </c>
      <c r="AL36" s="27">
        <v>11.126145344177083</v>
      </c>
      <c r="AM36" s="25">
        <f t="shared" si="13"/>
        <v>1848</v>
      </c>
      <c r="AN36" s="60">
        <f t="shared" si="2"/>
        <v>0.63111921802146109</v>
      </c>
      <c r="AO36" s="60"/>
      <c r="AP36" s="60">
        <f t="shared" si="3"/>
        <v>0.8897611453678872</v>
      </c>
      <c r="AQ36" s="60">
        <f t="shared" si="14"/>
        <v>1.3630049410904741</v>
      </c>
      <c r="AR36" s="60">
        <f t="shared" si="4"/>
        <v>0.6011703688791068</v>
      </c>
      <c r="AS36" s="60">
        <f t="shared" si="5"/>
        <v>0.76724543426451308</v>
      </c>
      <c r="AT36" s="60">
        <f t="shared" si="6"/>
        <v>0.91797032925957844</v>
      </c>
      <c r="AU36" s="60"/>
      <c r="AV36" s="60">
        <f t="shared" si="7"/>
        <v>0.94602824520199758</v>
      </c>
      <c r="AW36" s="60">
        <f t="shared" si="8"/>
        <v>0.59700125520461722</v>
      </c>
      <c r="AX36" s="60">
        <f t="shared" si="9"/>
        <v>6.6508986352713004E-2</v>
      </c>
      <c r="AY36" s="82">
        <v>1848</v>
      </c>
      <c r="AZ36" s="2">
        <f t="shared" si="15"/>
        <v>-0.22758210322032824</v>
      </c>
      <c r="BA36" s="64">
        <f t="shared" si="16"/>
        <v>0.79645702712620425</v>
      </c>
      <c r="BC36" s="82">
        <v>1848</v>
      </c>
      <c r="BD36" s="85">
        <v>0.79645702712620425</v>
      </c>
    </row>
    <row r="37" spans="1:57" x14ac:dyDescent="0.2">
      <c r="A37" s="25">
        <f t="shared" si="10"/>
        <v>1849</v>
      </c>
      <c r="B37" s="5">
        <v>0.10805989322692687</v>
      </c>
      <c r="C37" s="5">
        <v>0.10338554670057125</v>
      </c>
      <c r="D37" s="5">
        <v>7.8364044706550021E-2</v>
      </c>
      <c r="E37" s="5">
        <v>7.7814121585802296E-2</v>
      </c>
      <c r="F37" s="5">
        <v>0.20414805478319664</v>
      </c>
      <c r="G37" s="5">
        <v>2.75</v>
      </c>
      <c r="H37" s="5">
        <v>0.10154525386313466</v>
      </c>
      <c r="I37" s="5">
        <v>1.7</v>
      </c>
      <c r="J37" s="5">
        <v>0.75</v>
      </c>
      <c r="K37" s="5">
        <v>9.1050913379999994</v>
      </c>
      <c r="L37" s="5">
        <v>2.4691773120000002</v>
      </c>
      <c r="N37" s="7">
        <v>0.43591325757575755</v>
      </c>
      <c r="O37" s="25">
        <f t="shared" si="11"/>
        <v>1849</v>
      </c>
      <c r="P37" s="11">
        <v>0.56525688083805881</v>
      </c>
      <c r="Q37" s="11">
        <v>0.54080556538195945</v>
      </c>
      <c r="R37" s="11">
        <v>0.40991911205813425</v>
      </c>
      <c r="S37" s="11">
        <v>0.40704248671035781</v>
      </c>
      <c r="T37" s="11">
        <v>1.0678901230595697</v>
      </c>
      <c r="U37" s="35">
        <v>1.1987614583333333</v>
      </c>
      <c r="V37" s="11">
        <v>0.53117906883403576</v>
      </c>
      <c r="W37" s="11">
        <v>8.8926304545454542</v>
      </c>
      <c r="X37" s="11">
        <v>3.9232193181818178</v>
      </c>
      <c r="Y37" s="11">
        <v>3.9690300256723927</v>
      </c>
      <c r="Z37" s="11">
        <v>1.0763471256060728</v>
      </c>
      <c r="AA37" s="25">
        <f t="shared" si="12"/>
        <v>1849</v>
      </c>
      <c r="AB37" s="27">
        <v>0.88031773368398247</v>
      </c>
      <c r="AC37" s="31" t="s">
        <v>49</v>
      </c>
      <c r="AD37" s="27">
        <v>0.55088115370793755</v>
      </c>
      <c r="AE37" s="27">
        <v>0.34719725746910329</v>
      </c>
      <c r="AF37" s="27">
        <v>1.7737099464031587</v>
      </c>
      <c r="AG37" s="27">
        <v>1.6009598696985898</v>
      </c>
      <c r="AH37" s="27">
        <v>0.94656519688681773</v>
      </c>
      <c r="AI37" s="31" t="s">
        <v>49</v>
      </c>
      <c r="AJ37" s="27">
        <v>2.8868142124938236</v>
      </c>
      <c r="AK37" s="27">
        <v>6.1639325074683304</v>
      </c>
      <c r="AL37" s="27">
        <v>9.8937735480607873</v>
      </c>
      <c r="AM37" s="25">
        <f t="shared" si="13"/>
        <v>1849</v>
      </c>
      <c r="AN37" s="60">
        <f t="shared" si="2"/>
        <v>0.64210552532271881</v>
      </c>
      <c r="AO37" s="60"/>
      <c r="AP37" s="60">
        <f t="shared" si="3"/>
        <v>0.74411533104554595</v>
      </c>
      <c r="AQ37" s="60">
        <f t="shared" si="14"/>
        <v>1.1723666531167232</v>
      </c>
      <c r="AR37" s="60">
        <f t="shared" si="4"/>
        <v>0.60206581421336947</v>
      </c>
      <c r="AS37" s="60">
        <f t="shared" si="5"/>
        <v>0.74877670641364802</v>
      </c>
      <c r="AT37" s="60">
        <f t="shared" si="6"/>
        <v>0.56116479940425035</v>
      </c>
      <c r="AU37" s="60"/>
      <c r="AV37" s="60">
        <f t="shared" si="7"/>
        <v>1.3590134416002746</v>
      </c>
      <c r="AW37" s="60">
        <f t="shared" si="8"/>
        <v>0.64391198652215043</v>
      </c>
      <c r="AX37" s="60">
        <f t="shared" si="9"/>
        <v>0.10879035389050727</v>
      </c>
      <c r="AY37" s="82">
        <v>1849</v>
      </c>
      <c r="AZ37" s="2">
        <f t="shared" si="15"/>
        <v>-0.45427688838467944</v>
      </c>
      <c r="BA37" s="64">
        <f t="shared" si="16"/>
        <v>0.63490691055653548</v>
      </c>
      <c r="BC37" s="82">
        <v>1849</v>
      </c>
      <c r="BD37" s="85">
        <v>0.63490691055653548</v>
      </c>
    </row>
    <row r="38" spans="1:57" x14ac:dyDescent="0.2">
      <c r="A38" s="25">
        <f t="shared" si="10"/>
        <v>1850</v>
      </c>
      <c r="B38" s="5">
        <v>0.10805989322692687</v>
      </c>
      <c r="C38" s="5">
        <v>0.10915973946842231</v>
      </c>
      <c r="D38" s="5">
        <v>8.0288775629167031E-2</v>
      </c>
      <c r="E38" s="5">
        <v>8.0563737189540893E-2</v>
      </c>
      <c r="F38" s="5">
        <v>0.21495070563025565</v>
      </c>
      <c r="G38" s="5">
        <v>2.5</v>
      </c>
      <c r="H38" s="5">
        <v>8.4547461368653432E-2</v>
      </c>
      <c r="I38" s="5">
        <v>2.06</v>
      </c>
      <c r="J38" s="5">
        <v>0.77</v>
      </c>
      <c r="K38" s="5">
        <v>10.890835644000001</v>
      </c>
      <c r="L38" s="5">
        <v>2.1825763739999999</v>
      </c>
      <c r="N38" s="7">
        <v>0.43591325757575755</v>
      </c>
      <c r="O38" s="25">
        <f t="shared" si="11"/>
        <v>1850</v>
      </c>
      <c r="P38" s="11">
        <v>0.56525688083805881</v>
      </c>
      <c r="Q38" s="11">
        <v>0.57101013153361158</v>
      </c>
      <c r="R38" s="11">
        <v>0.41998730077535151</v>
      </c>
      <c r="S38" s="11">
        <v>0.42142561344923968</v>
      </c>
      <c r="T38" s="11">
        <v>1.1243983477139097</v>
      </c>
      <c r="U38" s="35">
        <v>1.0897831439393939</v>
      </c>
      <c r="V38" s="11">
        <v>0.44226431165964281</v>
      </c>
      <c r="W38" s="11">
        <v>10.775775727272727</v>
      </c>
      <c r="X38" s="11">
        <v>4.0278384999999997</v>
      </c>
      <c r="Y38" s="11">
        <v>4.7474596432982139</v>
      </c>
      <c r="Z38" s="11">
        <v>0.95141397709822495</v>
      </c>
      <c r="AA38" s="25">
        <f t="shared" si="12"/>
        <v>1850</v>
      </c>
      <c r="AB38" s="27">
        <v>0.79583557571639696</v>
      </c>
      <c r="AC38" s="31" t="s">
        <v>49</v>
      </c>
      <c r="AD38" s="27">
        <v>0.47479892481752628</v>
      </c>
      <c r="AE38" s="27">
        <v>0.32421432103621878</v>
      </c>
      <c r="AF38" s="27">
        <v>1.5117638262021056</v>
      </c>
      <c r="AG38" s="27">
        <v>1.3850956047470069</v>
      </c>
      <c r="AH38" s="27">
        <v>0.65741813604386223</v>
      </c>
      <c r="AI38" s="31" t="s">
        <v>49</v>
      </c>
      <c r="AJ38" s="27">
        <v>2.9933113319775964</v>
      </c>
      <c r="AK38" s="27">
        <v>5.8475786288142038</v>
      </c>
      <c r="AL38" s="27">
        <v>8.5894982450068706</v>
      </c>
      <c r="AM38" s="25">
        <f t="shared" si="13"/>
        <v>1850</v>
      </c>
      <c r="AN38" s="60">
        <f t="shared" si="2"/>
        <v>0.71026842489320063</v>
      </c>
      <c r="AO38" s="60"/>
      <c r="AP38" s="60">
        <f t="shared" si="3"/>
        <v>0.88455823891505259</v>
      </c>
      <c r="AQ38" s="60">
        <f t="shared" si="14"/>
        <v>1.2998365158649521</v>
      </c>
      <c r="AR38" s="60">
        <f t="shared" si="4"/>
        <v>0.74376587680276351</v>
      </c>
      <c r="AS38" s="60">
        <f t="shared" si="5"/>
        <v>0.78679272405780754</v>
      </c>
      <c r="AT38" s="60">
        <f t="shared" si="6"/>
        <v>0.67272910102701422</v>
      </c>
      <c r="AU38" s="60"/>
      <c r="AV38" s="60">
        <f t="shared" si="7"/>
        <v>1.3456129527759213</v>
      </c>
      <c r="AW38" s="60">
        <f t="shared" si="8"/>
        <v>0.81186760275524905</v>
      </c>
      <c r="AX38" s="60">
        <f t="shared" si="9"/>
        <v>0.11076479090630094</v>
      </c>
      <c r="AY38" s="82">
        <v>1850</v>
      </c>
      <c r="AZ38" s="2">
        <f t="shared" si="15"/>
        <v>-0.30793314136461725</v>
      </c>
      <c r="BA38" s="64">
        <f t="shared" si="16"/>
        <v>0.73496445508695341</v>
      </c>
      <c r="BC38" s="82">
        <v>1850</v>
      </c>
      <c r="BD38" s="85">
        <v>0.73496445508695341</v>
      </c>
      <c r="BE38" s="85">
        <v>1.4288748479578823</v>
      </c>
    </row>
    <row r="39" spans="1:57" x14ac:dyDescent="0.2">
      <c r="BC39" s="82">
        <v>1851</v>
      </c>
      <c r="BE39" s="85">
        <v>1.4382984151135494</v>
      </c>
    </row>
    <row r="40" spans="1:57" x14ac:dyDescent="0.2">
      <c r="A40" s="2" t="s">
        <v>103</v>
      </c>
      <c r="BC40" s="82">
        <v>1852</v>
      </c>
      <c r="BE40" s="85">
        <v>1.3636097284041757</v>
      </c>
    </row>
    <row r="41" spans="1:57" x14ac:dyDescent="0.2">
      <c r="BC41" s="82">
        <v>1853</v>
      </c>
      <c r="BE41" s="85">
        <v>1.5889615322702559</v>
      </c>
    </row>
    <row r="42" spans="1:57" x14ac:dyDescent="0.2">
      <c r="BC42" s="82">
        <v>1854</v>
      </c>
      <c r="BE42" s="85">
        <v>1.8500221770195673</v>
      </c>
    </row>
    <row r="43" spans="1:57" x14ac:dyDescent="0.2">
      <c r="A43" s="68" t="s">
        <v>153</v>
      </c>
      <c r="B43" s="69"/>
      <c r="C43" s="70"/>
      <c r="D43" s="70" t="s">
        <v>154</v>
      </c>
      <c r="E43" s="70" t="s">
        <v>155</v>
      </c>
      <c r="F43" s="70"/>
      <c r="G43" s="70" t="s">
        <v>156</v>
      </c>
      <c r="H43" s="70" t="s">
        <v>157</v>
      </c>
      <c r="I43" s="70" t="s">
        <v>158</v>
      </c>
      <c r="J43" s="71"/>
      <c r="K43" s="71"/>
      <c r="L43" s="71"/>
      <c r="M43" s="71"/>
      <c r="N43" s="71"/>
      <c r="BC43" s="82">
        <v>1855</v>
      </c>
      <c r="BE43" s="85">
        <v>2.0872288514277284</v>
      </c>
    </row>
    <row r="44" spans="1:57" x14ac:dyDescent="0.2">
      <c r="B44" s="69"/>
      <c r="C44" s="72" t="s">
        <v>0</v>
      </c>
      <c r="D44" s="72" t="s">
        <v>159</v>
      </c>
      <c r="E44" s="72" t="s">
        <v>160</v>
      </c>
      <c r="F44" s="72" t="s">
        <v>161</v>
      </c>
      <c r="G44" s="72" t="s">
        <v>162</v>
      </c>
      <c r="H44" s="72" t="s">
        <v>163</v>
      </c>
      <c r="I44" s="72" t="s">
        <v>164</v>
      </c>
      <c r="J44" s="73" t="s">
        <v>36</v>
      </c>
      <c r="K44" s="73" t="s">
        <v>37</v>
      </c>
      <c r="L44" s="74" t="s">
        <v>38</v>
      </c>
      <c r="M44" s="74" t="s">
        <v>154</v>
      </c>
      <c r="N44" s="75" t="s">
        <v>116</v>
      </c>
      <c r="BC44" s="82">
        <v>1856</v>
      </c>
      <c r="BE44" s="85">
        <v>1.6602967475115185</v>
      </c>
    </row>
    <row r="45" spans="1:57" x14ac:dyDescent="0.2">
      <c r="A45" s="68" t="s">
        <v>39</v>
      </c>
      <c r="B45" s="69"/>
      <c r="C45" s="72"/>
      <c r="D45" s="72"/>
      <c r="E45" s="72"/>
      <c r="F45" s="72"/>
      <c r="G45" s="72"/>
      <c r="H45" s="72"/>
      <c r="I45" s="72"/>
      <c r="J45" s="73"/>
      <c r="K45" s="73"/>
      <c r="L45" s="74"/>
      <c r="M45" s="74"/>
      <c r="N45" s="75"/>
      <c r="BC45" s="82">
        <v>1857</v>
      </c>
      <c r="BE45" s="85">
        <v>1.5735917677267983</v>
      </c>
    </row>
    <row r="46" spans="1:57" x14ac:dyDescent="0.2">
      <c r="A46" s="76" t="s">
        <v>40</v>
      </c>
      <c r="B46" s="69"/>
      <c r="C46" s="70">
        <v>8.528478483810952</v>
      </c>
      <c r="D46" s="70">
        <v>21.321196209527383</v>
      </c>
      <c r="E46" s="70">
        <v>6.7161768060011262</v>
      </c>
      <c r="F46" s="70">
        <v>11.193628010001877</v>
      </c>
      <c r="G46" s="70">
        <v>5.2236930713342087</v>
      </c>
      <c r="H46" s="70">
        <v>59.699349386676673</v>
      </c>
      <c r="I46" s="70">
        <v>6.2949647297729072</v>
      </c>
      <c r="J46" s="70">
        <v>15.91982650311378</v>
      </c>
      <c r="K46" s="70">
        <v>13.767606441467024</v>
      </c>
      <c r="L46" s="70">
        <v>0</v>
      </c>
      <c r="M46" s="77">
        <v>4.3182529389696125</v>
      </c>
      <c r="N46" s="77">
        <f>SUM(H46:M46)</f>
        <v>99.999999999999986</v>
      </c>
      <c r="BC46" s="82">
        <v>1858</v>
      </c>
      <c r="BE46" s="85">
        <v>1.9319172537080871</v>
      </c>
    </row>
    <row r="47" spans="1:57" x14ac:dyDescent="0.2">
      <c r="A47" s="76" t="s">
        <v>41</v>
      </c>
      <c r="B47" s="69"/>
      <c r="C47" s="77">
        <f>(2/7)*20</f>
        <v>5.7142857142857135</v>
      </c>
      <c r="D47" s="77">
        <f>(5/7)*20</f>
        <v>14.285714285714286</v>
      </c>
      <c r="E47" s="77">
        <v>25</v>
      </c>
      <c r="F47" s="77">
        <v>12.5</v>
      </c>
      <c r="G47" s="77">
        <v>22.5</v>
      </c>
      <c r="H47" s="77">
        <v>80</v>
      </c>
      <c r="I47" s="77">
        <v>7.5</v>
      </c>
      <c r="J47" s="77">
        <v>12.5</v>
      </c>
      <c r="K47" s="77"/>
      <c r="L47" s="70">
        <v>0</v>
      </c>
      <c r="M47" s="72"/>
      <c r="N47" s="77">
        <f>SUM(H47:M47)</f>
        <v>100</v>
      </c>
      <c r="BC47" s="82">
        <v>1859</v>
      </c>
      <c r="BE47" s="85">
        <v>1.6250468237212967</v>
      </c>
    </row>
    <row r="48" spans="1:57" x14ac:dyDescent="0.2">
      <c r="A48" s="76" t="s">
        <v>42</v>
      </c>
      <c r="B48" s="69"/>
      <c r="C48" s="77">
        <v>14.2</v>
      </c>
      <c r="D48" s="77">
        <v>35.26</v>
      </c>
      <c r="E48" s="77">
        <v>12.69</v>
      </c>
      <c r="F48" s="77">
        <v>4.97</v>
      </c>
      <c r="G48" s="77">
        <v>4.97</v>
      </c>
      <c r="H48" s="77">
        <v>72.09</v>
      </c>
      <c r="I48" s="77">
        <v>7.3</v>
      </c>
      <c r="J48" s="77">
        <v>6.4</v>
      </c>
      <c r="K48" s="77">
        <v>14.2</v>
      </c>
      <c r="L48" s="70">
        <v>0</v>
      </c>
      <c r="M48" s="72"/>
      <c r="N48" s="77">
        <f>SUM(H48:M48)</f>
        <v>99.990000000000009</v>
      </c>
      <c r="BC48" s="82">
        <v>1860</v>
      </c>
      <c r="BE48" s="85">
        <v>1.4862234849285145</v>
      </c>
    </row>
    <row r="49" spans="1:57" x14ac:dyDescent="0.2">
      <c r="A49" s="76" t="s">
        <v>130</v>
      </c>
      <c r="B49" s="69"/>
      <c r="C49" s="77">
        <v>13.8</v>
      </c>
      <c r="D49" s="77">
        <f>18.63+8.97+3.45</f>
        <v>31.05</v>
      </c>
      <c r="E49" s="77">
        <f>2.07+2.07+4.83</f>
        <v>8.9699999999999989</v>
      </c>
      <c r="F49" s="77">
        <f>3.45+2.76+2.07</f>
        <v>8.2799999999999994</v>
      </c>
      <c r="G49" s="77">
        <f>10+2.07+4.83</f>
        <v>16.899999999999999</v>
      </c>
      <c r="H49" s="77">
        <f>69+10</f>
        <v>79</v>
      </c>
      <c r="I49" s="77">
        <v>5</v>
      </c>
      <c r="J49" s="77">
        <v>6</v>
      </c>
      <c r="K49" s="77">
        <v>10</v>
      </c>
      <c r="L49" s="70">
        <v>0</v>
      </c>
      <c r="M49" s="72"/>
      <c r="N49" s="77">
        <f>SUM(H49:M49)</f>
        <v>100</v>
      </c>
      <c r="BC49" s="82">
        <v>1861</v>
      </c>
      <c r="BE49" s="85">
        <v>1.4842195168179111</v>
      </c>
    </row>
    <row r="50" spans="1:57" x14ac:dyDescent="0.2">
      <c r="A50" s="76" t="s">
        <v>131</v>
      </c>
      <c r="B50" s="69"/>
      <c r="C50" s="77">
        <v>16.25</v>
      </c>
      <c r="D50" s="77">
        <f>13.65+4.55+4.55</f>
        <v>22.75</v>
      </c>
      <c r="E50" s="77">
        <f>2.6+2.6+5.2</f>
        <v>10.4</v>
      </c>
      <c r="F50" s="77">
        <f>4.55+2.6+1.95</f>
        <v>9.1</v>
      </c>
      <c r="G50" s="77">
        <f>11+1.95+4.55</f>
        <v>17.5</v>
      </c>
      <c r="H50" s="77">
        <f>65+11</f>
        <v>76</v>
      </c>
      <c r="I50" s="77">
        <v>5</v>
      </c>
      <c r="J50" s="77">
        <v>8</v>
      </c>
      <c r="K50" s="77">
        <v>11</v>
      </c>
      <c r="L50" s="70">
        <v>0</v>
      </c>
      <c r="M50" s="72"/>
      <c r="N50" s="77">
        <f>SUM(H50:M50)</f>
        <v>100</v>
      </c>
      <c r="O50" s="78">
        <f>C50+D50+F50</f>
        <v>48.1</v>
      </c>
      <c r="BC50" s="82">
        <v>1862</v>
      </c>
      <c r="BE50" s="85">
        <v>1.4405152033957191</v>
      </c>
    </row>
    <row r="51" spans="1:57" x14ac:dyDescent="0.2">
      <c r="BC51" s="82">
        <v>1863</v>
      </c>
      <c r="BE51" s="85">
        <v>1.2487414564923613</v>
      </c>
    </row>
    <row r="52" spans="1:57" x14ac:dyDescent="0.2">
      <c r="A52" s="76" t="s">
        <v>132</v>
      </c>
      <c r="BC52" s="82">
        <v>1864</v>
      </c>
      <c r="BE52" s="85">
        <v>1.4067304233802513</v>
      </c>
    </row>
    <row r="53" spans="1:57" x14ac:dyDescent="0.2">
      <c r="A53" s="2" t="s">
        <v>133</v>
      </c>
      <c r="BC53" s="82">
        <v>1865</v>
      </c>
      <c r="BE53" s="85">
        <v>1.6965373450819456</v>
      </c>
    </row>
    <row r="54" spans="1:57" x14ac:dyDescent="0.2">
      <c r="C54" s="62" t="s">
        <v>134</v>
      </c>
      <c r="D54" s="79">
        <f>C50/O50</f>
        <v>0.33783783783783783</v>
      </c>
      <c r="BC54" s="82">
        <v>1866</v>
      </c>
      <c r="BE54" s="85">
        <v>1.3158502351170713</v>
      </c>
    </row>
    <row r="55" spans="1:57" x14ac:dyDescent="0.2">
      <c r="C55" s="62" t="s">
        <v>138</v>
      </c>
      <c r="D55" s="79">
        <f>D50/O50</f>
        <v>0.47297297297297297</v>
      </c>
      <c r="BC55" s="82">
        <v>1867</v>
      </c>
      <c r="BE55" s="85">
        <v>1.0307451515485304</v>
      </c>
    </row>
    <row r="56" spans="1:57" x14ac:dyDescent="0.2">
      <c r="C56" s="62" t="s">
        <v>136</v>
      </c>
      <c r="D56" s="79">
        <f>F50/O50</f>
        <v>0.18918918918918917</v>
      </c>
      <c r="F56" s="2" t="s">
        <v>139</v>
      </c>
      <c r="BC56" s="82">
        <v>1868</v>
      </c>
      <c r="BE56" s="85">
        <v>1.0767609871947725</v>
      </c>
    </row>
    <row r="57" spans="1:57" x14ac:dyDescent="0.2">
      <c r="D57" s="2">
        <f>SUM(D54:D56)</f>
        <v>0.99999999999999989</v>
      </c>
      <c r="BC57" s="82">
        <v>1869</v>
      </c>
      <c r="BE57" s="85">
        <v>0.97390346287941842</v>
      </c>
    </row>
    <row r="58" spans="1:57" x14ac:dyDescent="0.2">
      <c r="BC58" s="82">
        <v>1870</v>
      </c>
      <c r="BE58" s="85">
        <v>0.93993121047862771</v>
      </c>
    </row>
    <row r="59" spans="1:57" x14ac:dyDescent="0.2">
      <c r="BC59" s="82">
        <v>1871</v>
      </c>
      <c r="BE59" s="85">
        <v>0.86861832065795863</v>
      </c>
    </row>
    <row r="60" spans="1:57" x14ac:dyDescent="0.2">
      <c r="BC60" s="82">
        <v>1872</v>
      </c>
      <c r="BE60" s="85">
        <v>0.82815337959652358</v>
      </c>
    </row>
    <row r="61" spans="1:57" x14ac:dyDescent="0.2">
      <c r="BC61" s="82">
        <v>1873</v>
      </c>
      <c r="BE61" s="85">
        <v>0.91684391656747499</v>
      </c>
    </row>
    <row r="62" spans="1:57" x14ac:dyDescent="0.2">
      <c r="BC62" s="82">
        <v>1874</v>
      </c>
      <c r="BE62" s="85">
        <v>1.0426459338601581</v>
      </c>
    </row>
    <row r="63" spans="1:57" x14ac:dyDescent="0.2">
      <c r="BC63" s="82">
        <v>1875</v>
      </c>
      <c r="BE63" s="85">
        <v>1.0561864594182488</v>
      </c>
    </row>
    <row r="64" spans="1:57" x14ac:dyDescent="0.2">
      <c r="BC64" s="82">
        <v>1876</v>
      </c>
      <c r="BE64" s="85">
        <v>1.0499624215328667</v>
      </c>
    </row>
    <row r="65" spans="55:57" x14ac:dyDescent="0.2">
      <c r="BC65" s="82">
        <v>1877</v>
      </c>
      <c r="BE65" s="85">
        <v>1.0348721741367219</v>
      </c>
    </row>
    <row r="66" spans="55:57" x14ac:dyDescent="0.2">
      <c r="BC66" s="82">
        <v>1878</v>
      </c>
      <c r="BE66" s="85">
        <v>1.1130850871335007</v>
      </c>
    </row>
    <row r="67" spans="55:57" x14ac:dyDescent="0.2">
      <c r="BC67" s="82">
        <v>1879</v>
      </c>
      <c r="BE67" s="85">
        <v>1.0085532002396314</v>
      </c>
    </row>
    <row r="68" spans="55:57" x14ac:dyDescent="0.2">
      <c r="BC68" s="82">
        <v>1880</v>
      </c>
      <c r="BE68" s="85">
        <v>0.90870738372784832</v>
      </c>
    </row>
    <row r="69" spans="55:57" x14ac:dyDescent="0.2">
      <c r="BC69" s="82">
        <v>1881</v>
      </c>
      <c r="BE69" s="85">
        <v>0.91675983588359766</v>
      </c>
    </row>
    <row r="70" spans="55:57" x14ac:dyDescent="0.2">
      <c r="BC70" s="82">
        <v>1882</v>
      </c>
      <c r="BE70" s="85">
        <v>1.178247602067396</v>
      </c>
    </row>
    <row r="71" spans="55:57" x14ac:dyDescent="0.2">
      <c r="BC71" s="82">
        <v>1883</v>
      </c>
      <c r="BE71" s="85">
        <v>1.2160017421223643</v>
      </c>
    </row>
    <row r="72" spans="55:57" x14ac:dyDescent="0.2">
      <c r="BC72" s="82">
        <v>1884</v>
      </c>
      <c r="BE72" s="85">
        <v>1.1864563672374373</v>
      </c>
    </row>
    <row r="73" spans="55:57" x14ac:dyDescent="0.2">
      <c r="BC73" s="82">
        <v>1885</v>
      </c>
      <c r="BE73" s="85">
        <v>1.4007811818426215</v>
      </c>
    </row>
    <row r="74" spans="55:57" x14ac:dyDescent="0.2">
      <c r="BC74" s="82">
        <v>1886</v>
      </c>
      <c r="BE74" s="85">
        <v>1.6443426514442727</v>
      </c>
    </row>
    <row r="75" spans="55:57" x14ac:dyDescent="0.2">
      <c r="BC75" s="82">
        <v>1887</v>
      </c>
      <c r="BE75" s="85">
        <v>1.4795570287068989</v>
      </c>
    </row>
    <row r="76" spans="55:57" x14ac:dyDescent="0.2">
      <c r="BC76" s="82">
        <v>1888</v>
      </c>
      <c r="BE76" s="85">
        <v>1.5188150211074316</v>
      </c>
    </row>
    <row r="77" spans="55:57" x14ac:dyDescent="0.2">
      <c r="BC77" s="82">
        <v>1889</v>
      </c>
      <c r="BE77" s="85">
        <v>1.5382012513000112</v>
      </c>
    </row>
    <row r="78" spans="55:57" x14ac:dyDescent="0.2">
      <c r="BC78" s="82">
        <v>1890</v>
      </c>
      <c r="BE78" s="85">
        <v>1.3380702656748176</v>
      </c>
    </row>
    <row r="79" spans="55:57" x14ac:dyDescent="0.2">
      <c r="BC79" s="82">
        <v>1891</v>
      </c>
      <c r="BE79" s="85">
        <v>1.2842288270580413</v>
      </c>
    </row>
    <row r="80" spans="55:57" x14ac:dyDescent="0.2">
      <c r="BC80" s="82">
        <v>1892</v>
      </c>
      <c r="BE80" s="85">
        <v>1.4443899060235987</v>
      </c>
    </row>
    <row r="81" spans="55:57" x14ac:dyDescent="0.2">
      <c r="BC81" s="82">
        <v>1893</v>
      </c>
      <c r="BE81" s="85">
        <v>1.491156709644182</v>
      </c>
    </row>
    <row r="82" spans="55:57" x14ac:dyDescent="0.2">
      <c r="BC82" s="82">
        <v>1894</v>
      </c>
      <c r="BE82" s="85">
        <v>1.5149271907369348</v>
      </c>
    </row>
    <row r="83" spans="55:57" x14ac:dyDescent="0.2">
      <c r="BC83" s="82">
        <v>1895</v>
      </c>
      <c r="BE83" s="85">
        <v>1.5678479879196654</v>
      </c>
    </row>
    <row r="84" spans="55:57" x14ac:dyDescent="0.2">
      <c r="BC84" s="82">
        <v>1896</v>
      </c>
      <c r="BE84" s="85">
        <v>1.7245869592086704</v>
      </c>
    </row>
    <row r="85" spans="55:57" x14ac:dyDescent="0.2">
      <c r="BC85" s="82">
        <v>1897</v>
      </c>
      <c r="BE85" s="85">
        <v>1.7504824748641172</v>
      </c>
    </row>
    <row r="86" spans="55:57" x14ac:dyDescent="0.2">
      <c r="BC86" s="82">
        <v>1898</v>
      </c>
      <c r="BE86" s="85">
        <v>1.6615195685470601</v>
      </c>
    </row>
    <row r="87" spans="55:57" x14ac:dyDescent="0.2">
      <c r="BC87" s="82">
        <v>1899</v>
      </c>
      <c r="BE87" s="85">
        <v>1.8689060974635601</v>
      </c>
    </row>
    <row r="88" spans="55:57" x14ac:dyDescent="0.2">
      <c r="BC88" s="82">
        <v>1900</v>
      </c>
      <c r="BE88" s="85">
        <v>1.6938874931672909</v>
      </c>
    </row>
    <row r="89" spans="55:57" x14ac:dyDescent="0.2">
      <c r="BC89" s="82">
        <v>1901</v>
      </c>
      <c r="BE89" s="85">
        <v>1.7951090139669414</v>
      </c>
    </row>
    <row r="90" spans="55:57" x14ac:dyDescent="0.2">
      <c r="BC90" s="82">
        <v>1902</v>
      </c>
      <c r="BE90" s="85">
        <v>2.132569189957195</v>
      </c>
    </row>
  </sheetData>
  <phoneticPr fontId="1" type="noConversion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topLeftCell="AG1" workbookViewId="0">
      <pane ySplit="3880" topLeftCell="A61" activePane="bottomLeft"/>
      <selection activeCell="S6" sqref="S6"/>
      <selection pane="bottomLeft" activeCell="R80" sqref="R80"/>
    </sheetView>
  </sheetViews>
  <sheetFormatPr baseColWidth="10" defaultColWidth="8.83203125" defaultRowHeight="16" x14ac:dyDescent="0.2"/>
  <cols>
    <col min="1" max="1" width="8.83203125" style="2"/>
    <col min="2" max="2" width="9.5" style="2" customWidth="1"/>
    <col min="3" max="6" width="8.5" style="2" customWidth="1"/>
    <col min="7" max="7" width="8.33203125" style="2" customWidth="1"/>
    <col min="8" max="8" width="3.83203125" style="2" customWidth="1"/>
    <col min="9" max="9" width="13.1640625" style="2" customWidth="1"/>
    <col min="10" max="10" width="3.83203125" style="38" customWidth="1"/>
    <col min="11" max="11" width="8.83203125" style="2"/>
    <col min="12" max="12" width="10.83203125" style="2" customWidth="1"/>
    <col min="13" max="17" width="8.83203125" style="2"/>
    <col min="18" max="23" width="8.83203125" style="50"/>
    <col min="24" max="31" width="8.83203125" style="2"/>
    <col min="32" max="34" width="8.83203125" style="38"/>
    <col min="35" max="35" width="12.1640625" style="2" customWidth="1"/>
    <col min="36" max="36" width="11.5" style="2" customWidth="1"/>
    <col min="37" max="16384" width="8.83203125" style="2"/>
  </cols>
  <sheetData>
    <row r="1" spans="1:40" x14ac:dyDescent="0.2">
      <c r="A1" s="12" t="s">
        <v>108</v>
      </c>
      <c r="B1" s="3"/>
      <c r="C1" s="3"/>
      <c r="D1" s="3"/>
      <c r="E1" s="3"/>
      <c r="F1" s="3"/>
      <c r="G1" s="3"/>
      <c r="H1" s="3"/>
      <c r="K1" s="2" t="s">
        <v>45</v>
      </c>
      <c r="AG1" s="140" t="s">
        <v>179</v>
      </c>
    </row>
    <row r="2" spans="1:40" x14ac:dyDescent="0.2">
      <c r="A2" s="12"/>
      <c r="B2" s="3"/>
      <c r="C2" s="3"/>
      <c r="D2" s="3"/>
      <c r="E2" s="3"/>
      <c r="F2" s="3"/>
      <c r="G2" s="3"/>
      <c r="H2" s="3"/>
      <c r="I2" s="47" t="s">
        <v>44</v>
      </c>
      <c r="J2" s="39"/>
      <c r="R2" s="55" t="s">
        <v>29</v>
      </c>
      <c r="S2" s="55" t="s">
        <v>29</v>
      </c>
      <c r="T2" s="55" t="s">
        <v>30</v>
      </c>
      <c r="U2" s="55" t="s">
        <v>22</v>
      </c>
      <c r="V2" s="55" t="s">
        <v>30</v>
      </c>
      <c r="W2" s="55" t="s">
        <v>23</v>
      </c>
      <c r="Y2" s="2" t="s">
        <v>35</v>
      </c>
      <c r="AG2" s="2" t="s">
        <v>13</v>
      </c>
      <c r="AL2" s="9" t="s">
        <v>166</v>
      </c>
    </row>
    <row r="3" spans="1:40" x14ac:dyDescent="0.2">
      <c r="A3" s="3"/>
      <c r="B3" s="46" t="s">
        <v>48</v>
      </c>
      <c r="C3" s="37"/>
      <c r="D3" s="37"/>
      <c r="E3" s="37"/>
      <c r="F3" s="37"/>
      <c r="G3" s="37"/>
      <c r="H3" s="3"/>
      <c r="I3" s="48" t="s">
        <v>54</v>
      </c>
      <c r="J3" s="40"/>
      <c r="K3" s="45" t="s">
        <v>47</v>
      </c>
      <c r="L3" s="44"/>
      <c r="M3" s="44"/>
      <c r="N3" s="44"/>
      <c r="O3" s="44"/>
      <c r="P3" s="44"/>
      <c r="R3" s="51" t="s">
        <v>27</v>
      </c>
      <c r="S3" s="51"/>
      <c r="T3" s="51"/>
      <c r="U3" s="51"/>
      <c r="V3" s="51"/>
      <c r="W3" s="51"/>
      <c r="Y3" s="81">
        <v>0.33414043583535108</v>
      </c>
      <c r="AA3" s="83">
        <v>0.14285714285714285</v>
      </c>
      <c r="AB3" s="83">
        <v>0.30992736077481836</v>
      </c>
      <c r="AC3" s="83">
        <v>7.990314769975787E-2</v>
      </c>
      <c r="AD3" s="83">
        <v>0.13317191283292978</v>
      </c>
      <c r="AE3" s="83">
        <f>SUM(Y3:AD3)</f>
        <v>1</v>
      </c>
      <c r="AF3" s="42"/>
      <c r="AG3" s="2" t="s">
        <v>144</v>
      </c>
      <c r="AL3" s="2" t="s">
        <v>165</v>
      </c>
    </row>
    <row r="4" spans="1:40" x14ac:dyDescent="0.2">
      <c r="B4" s="3" t="s">
        <v>0</v>
      </c>
      <c r="C4" s="3" t="s">
        <v>1</v>
      </c>
      <c r="D4" s="3" t="s">
        <v>2</v>
      </c>
      <c r="E4" s="3" t="s">
        <v>101</v>
      </c>
      <c r="F4" s="3" t="s">
        <v>3</v>
      </c>
      <c r="G4" s="3" t="s">
        <v>4</v>
      </c>
      <c r="H4" s="3"/>
      <c r="I4" s="48" t="s">
        <v>55</v>
      </c>
      <c r="J4" s="40"/>
      <c r="K4" s="3" t="s">
        <v>0</v>
      </c>
      <c r="L4" s="3" t="s">
        <v>1</v>
      </c>
      <c r="M4" s="3" t="s">
        <v>2</v>
      </c>
      <c r="N4" s="3" t="s">
        <v>101</v>
      </c>
      <c r="O4" s="3" t="s">
        <v>3</v>
      </c>
      <c r="P4" s="3" t="s">
        <v>4</v>
      </c>
      <c r="R4" s="52" t="s">
        <v>0</v>
      </c>
      <c r="S4" s="52" t="s">
        <v>1</v>
      </c>
      <c r="T4" s="52" t="s">
        <v>2</v>
      </c>
      <c r="U4" s="52" t="s">
        <v>101</v>
      </c>
      <c r="V4" s="52" t="s">
        <v>3</v>
      </c>
      <c r="W4" s="52" t="s">
        <v>4</v>
      </c>
      <c r="Y4" s="135" t="s">
        <v>178</v>
      </c>
      <c r="Z4" s="136"/>
      <c r="AA4" s="136"/>
      <c r="AB4" s="136"/>
      <c r="AC4" s="136"/>
      <c r="AD4" s="137"/>
      <c r="AI4" s="2" t="s">
        <v>143</v>
      </c>
      <c r="AJ4" s="2" t="s">
        <v>141</v>
      </c>
      <c r="AL4" s="2" t="s">
        <v>167</v>
      </c>
    </row>
    <row r="5" spans="1:40" ht="32" x14ac:dyDescent="0.2">
      <c r="A5" s="20" t="s">
        <v>70</v>
      </c>
      <c r="B5" s="10" t="s">
        <v>31</v>
      </c>
      <c r="C5" s="10" t="s">
        <v>61</v>
      </c>
      <c r="D5" s="10" t="s">
        <v>61</v>
      </c>
      <c r="E5" s="10" t="s">
        <v>61</v>
      </c>
      <c r="F5" s="10" t="s">
        <v>61</v>
      </c>
      <c r="G5" s="10" t="s">
        <v>61</v>
      </c>
      <c r="H5" s="10"/>
      <c r="I5" s="49" t="s">
        <v>43</v>
      </c>
      <c r="J5" s="41"/>
      <c r="K5" s="10" t="s">
        <v>31</v>
      </c>
      <c r="L5" s="10" t="s">
        <v>61</v>
      </c>
      <c r="M5" s="10" t="s">
        <v>61</v>
      </c>
      <c r="N5" s="10" t="s">
        <v>61</v>
      </c>
      <c r="O5" s="10" t="s">
        <v>61</v>
      </c>
      <c r="P5" s="10" t="s">
        <v>61</v>
      </c>
      <c r="R5" s="53" t="s">
        <v>31</v>
      </c>
      <c r="S5" s="53" t="s">
        <v>61</v>
      </c>
      <c r="T5" s="53" t="s">
        <v>61</v>
      </c>
      <c r="U5" s="53" t="s">
        <v>61</v>
      </c>
      <c r="V5" s="53" t="s">
        <v>61</v>
      </c>
      <c r="W5" s="53" t="s">
        <v>61</v>
      </c>
      <c r="Y5" s="3" t="s">
        <v>24</v>
      </c>
      <c r="Z5" s="3" t="s">
        <v>25</v>
      </c>
      <c r="AA5" s="52" t="s">
        <v>2</v>
      </c>
      <c r="AB5" s="52" t="s">
        <v>101</v>
      </c>
      <c r="AC5" s="52" t="s">
        <v>3</v>
      </c>
      <c r="AD5" s="52" t="s">
        <v>4</v>
      </c>
      <c r="AG5" s="38" t="s">
        <v>176</v>
      </c>
      <c r="AH5" s="38" t="s">
        <v>177</v>
      </c>
      <c r="AI5" s="2" t="s">
        <v>145</v>
      </c>
      <c r="AJ5" s="2" t="s">
        <v>145</v>
      </c>
      <c r="AL5" s="2" t="s">
        <v>168</v>
      </c>
    </row>
    <row r="6" spans="1:40" x14ac:dyDescent="0.2">
      <c r="A6" s="25">
        <v>1850</v>
      </c>
      <c r="B6" s="21">
        <v>4.9604011178759961</v>
      </c>
      <c r="C6" s="21">
        <v>48.501694472835084</v>
      </c>
      <c r="D6" s="21">
        <v>7.716178666132854</v>
      </c>
      <c r="E6" s="21">
        <v>33.069337140569374</v>
      </c>
      <c r="F6" s="21">
        <v>15.432357332265708</v>
      </c>
      <c r="G6" s="21">
        <v>1.6534668570284687</v>
      </c>
      <c r="H6" s="21"/>
      <c r="I6" s="26">
        <v>2.0879883838440891</v>
      </c>
      <c r="J6" s="42"/>
      <c r="K6" s="43">
        <f>B6/$I6</f>
        <v>2.3756842500932187</v>
      </c>
      <c r="L6" s="43">
        <f t="shared" ref="L6:P6" si="0">C6/$I6</f>
        <v>23.228910107028987</v>
      </c>
      <c r="M6" s="43">
        <f t="shared" si="0"/>
        <v>3.695508426118248</v>
      </c>
      <c r="N6" s="43">
        <f t="shared" si="0"/>
        <v>15.83789325479249</v>
      </c>
      <c r="O6" s="43">
        <f t="shared" si="0"/>
        <v>7.3910168522364961</v>
      </c>
      <c r="P6" s="43">
        <f t="shared" si="0"/>
        <v>0.79189466273962461</v>
      </c>
      <c r="Q6" s="25">
        <v>1850</v>
      </c>
      <c r="R6" s="50">
        <v>1.3850956047470069</v>
      </c>
      <c r="S6" s="50">
        <v>56.10166358189089</v>
      </c>
      <c r="T6" s="50">
        <v>5.4891173362444317</v>
      </c>
      <c r="U6" s="50">
        <v>8.5894982450068706</v>
      </c>
      <c r="V6" s="50">
        <v>5.8475786288142038</v>
      </c>
      <c r="W6" s="50">
        <v>0.65741813604386223</v>
      </c>
      <c r="Y6" s="58">
        <f t="shared" ref="Y6:AD6" si="1">K6/R6</f>
        <v>1.7151770909901536</v>
      </c>
      <c r="Z6" s="58">
        <f t="shared" si="1"/>
        <v>0.41405029056085013</v>
      </c>
      <c r="AA6" s="58">
        <f t="shared" si="1"/>
        <v>0.67324274555345121</v>
      </c>
      <c r="AB6" s="58">
        <f t="shared" si="1"/>
        <v>1.8438671041116002</v>
      </c>
      <c r="AC6" s="58">
        <f t="shared" si="1"/>
        <v>1.2639448430529745</v>
      </c>
      <c r="AD6" s="59">
        <f t="shared" si="1"/>
        <v>1.2045525052061998</v>
      </c>
      <c r="AE6" s="25">
        <v>1850</v>
      </c>
      <c r="AF6" s="39"/>
      <c r="AG6" s="83">
        <f>EXP((LN(K6)*Y$3)+(LN(M6)*AA$3)+(LN(N6)*AB$3)+(LN(O6)*AC$3)+(LN(P6)*AD$3))</f>
        <v>4.3092244751388922</v>
      </c>
      <c r="AH6" s="83">
        <f>EXP((LN(R6)*Y$3)+(LN(T6)*AA$3)+(LN(U6)*AB$3)+(LN(V6)*AC$3)+(LN(W6)*AD$3))</f>
        <v>3.0158165925431071</v>
      </c>
      <c r="AI6" s="83">
        <f>(LN(Y6)*Y$3)+(LN(AA6)*AA$3)+(LN(AB6)*AB$3)+(LN(AC6)*AC$3)+(LN(AD6)*AD$3)</f>
        <v>0.35688731495692883</v>
      </c>
      <c r="AJ6" s="84">
        <f>EXP(AI6)</f>
        <v>1.4288748479578823</v>
      </c>
      <c r="AL6" s="2" t="s">
        <v>170</v>
      </c>
    </row>
    <row r="7" spans="1:40" x14ac:dyDescent="0.2">
      <c r="A7" s="25">
        <f>A6+1</f>
        <v>1851</v>
      </c>
      <c r="B7" s="21">
        <v>5.5115567976399955</v>
      </c>
      <c r="C7" s="21">
        <v>35.273959616607335</v>
      </c>
      <c r="D7" s="21">
        <v>7.716178666132854</v>
      </c>
      <c r="E7" s="21">
        <v>33.069337140569374</v>
      </c>
      <c r="F7" s="21">
        <v>15.432357332265708</v>
      </c>
      <c r="G7" s="21">
        <v>1.4172573060244018</v>
      </c>
      <c r="H7" s="21"/>
      <c r="I7" s="26">
        <v>2.1205219623378637</v>
      </c>
      <c r="J7" s="42"/>
      <c r="K7" s="43">
        <f t="shared" ref="K7:K70" si="2">B7/$I7</f>
        <v>2.5991510088221554</v>
      </c>
      <c r="L7" s="43">
        <f t="shared" ref="L7:L70" si="3">C7/$I7</f>
        <v>16.634564622814842</v>
      </c>
      <c r="M7" s="43">
        <f t="shared" ref="M7:M70" si="4">D7/$I7</f>
        <v>3.6388110112407466</v>
      </c>
      <c r="N7" s="43">
        <f t="shared" ref="N7:N70" si="5">E7/$I7</f>
        <v>15.594904333888913</v>
      </c>
      <c r="O7" s="43">
        <f t="shared" ref="O7:O70" si="6">F7/$I7</f>
        <v>7.2776220224814931</v>
      </c>
      <c r="P7" s="43">
        <f t="shared" ref="P7:P70" si="7">G7/$I7</f>
        <v>0.66835304288095343</v>
      </c>
      <c r="Q7" s="25">
        <f>Q6+1</f>
        <v>1851</v>
      </c>
      <c r="R7" s="50">
        <v>1.3609473057788042</v>
      </c>
      <c r="S7" s="50">
        <v>52.275264529044136</v>
      </c>
      <c r="T7" s="50">
        <v>5.2614218590908806</v>
      </c>
      <c r="U7" s="50">
        <v>9.065755311324148</v>
      </c>
      <c r="V7" s="50">
        <v>5.3087558555128718</v>
      </c>
      <c r="W7" s="50">
        <v>0.63591187223098533</v>
      </c>
      <c r="Y7" s="58">
        <f t="shared" ref="Y7:Y70" si="8">K7/R7</f>
        <v>1.9098101725068535</v>
      </c>
      <c r="Z7" s="58">
        <f t="shared" ref="Z7:Z25" si="9">L7/S7</f>
        <v>0.31821100806812136</v>
      </c>
      <c r="AA7" s="58">
        <f t="shared" ref="AA7:AA25" si="10">M7/T7</f>
        <v>0.69160221489433948</v>
      </c>
      <c r="AB7" s="58">
        <f t="shared" ref="AB7:AB25" si="11">N7/U7</f>
        <v>1.7201991227812119</v>
      </c>
      <c r="AC7" s="58">
        <f t="shared" ref="AC7:AC25" si="12">O7/V7</f>
        <v>1.3708714848741923</v>
      </c>
      <c r="AD7" s="59">
        <f t="shared" ref="AD7:AD25" si="13">P7/W7</f>
        <v>1.051015198908229</v>
      </c>
      <c r="AE7" s="25">
        <f>AE6+1</f>
        <v>1851</v>
      </c>
      <c r="AF7" s="39"/>
      <c r="AG7" s="83">
        <f t="shared" ref="AG7:AG58" si="14">EXP((LN(K7)*Y$3)+(LN(M7)*AA$3)+(LN(N7)*AB$3)+(LN(O7)*AC$3)+(LN(P7)*AD$3))</f>
        <v>4.3058452461200556</v>
      </c>
      <c r="AH7" s="83">
        <f t="shared" ref="AH7:AH58" si="15">EXP((LN(R7)*Y$3)+(LN(T7)*AA$3)+(LN(U7)*AB$3)+(LN(V7)*AC$3)+(LN(W7)*AD$3))</f>
        <v>2.9937078431530653</v>
      </c>
      <c r="AI7" s="83">
        <f t="shared" ref="AI7:AI37" si="16">(LN(Y7)*Y$3)+(LN(AA7)*AA$3)+(LN(AB7)*AB$3)+(LN(AC7)*AC$3)+(LN(AD7)*AD$3)</f>
        <v>0.36346075871063516</v>
      </c>
      <c r="AJ7" s="84">
        <f t="shared" ref="AJ7:AJ58" si="17">EXP(AI7)</f>
        <v>1.4382984151135494</v>
      </c>
      <c r="AL7" s="2" t="s">
        <v>171</v>
      </c>
      <c r="AM7" s="2">
        <f>50.5/36.98</f>
        <v>1.365603028664143</v>
      </c>
    </row>
    <row r="8" spans="1:40" x14ac:dyDescent="0.2">
      <c r="A8" s="25">
        <f t="shared" ref="A8:A71" si="18">A7+1</f>
        <v>1852</v>
      </c>
      <c r="B8" s="21">
        <v>4.9604011178759961</v>
      </c>
      <c r="C8" s="21">
        <v>35.273959616607335</v>
      </c>
      <c r="D8" s="21">
        <v>7.716178666132854</v>
      </c>
      <c r="E8" s="21">
        <v>33.069337140569374</v>
      </c>
      <c r="F8" s="21">
        <v>15.432357332265708</v>
      </c>
      <c r="G8" s="21">
        <v>1.4172573060244018</v>
      </c>
      <c r="H8" s="21"/>
      <c r="I8" s="26">
        <v>2.1030038816104462</v>
      </c>
      <c r="J8" s="42"/>
      <c r="K8" s="43">
        <f t="shared" si="2"/>
        <v>2.3587218080060803</v>
      </c>
      <c r="L8" s="43">
        <f t="shared" si="3"/>
        <v>16.773131008010843</v>
      </c>
      <c r="M8" s="43">
        <f t="shared" si="4"/>
        <v>3.6691224080023712</v>
      </c>
      <c r="N8" s="43">
        <f t="shared" si="5"/>
        <v>15.724810320010162</v>
      </c>
      <c r="O8" s="43">
        <f t="shared" si="6"/>
        <v>7.3382448160047424</v>
      </c>
      <c r="P8" s="43">
        <f t="shared" si="7"/>
        <v>0.67392044228614989</v>
      </c>
      <c r="Q8" s="25">
        <f t="shared" ref="Q8:Q70" si="19">Q7+1</f>
        <v>1852</v>
      </c>
      <c r="R8" s="50">
        <v>1.4138975774022429</v>
      </c>
      <c r="S8" s="50">
        <v>52.578318039879782</v>
      </c>
      <c r="T8" s="50">
        <v>5.0664320399080198</v>
      </c>
      <c r="U8" s="50">
        <v>9.1589971111503665</v>
      </c>
      <c r="V8" s="50">
        <v>5.282608607683704</v>
      </c>
      <c r="W8" s="50">
        <v>0.71860189563087051</v>
      </c>
      <c r="Y8" s="58">
        <f t="shared" si="8"/>
        <v>1.6682409289785793</v>
      </c>
      <c r="Z8" s="58">
        <f t="shared" si="9"/>
        <v>0.31901231597573548</v>
      </c>
      <c r="AA8" s="58">
        <f t="shared" si="10"/>
        <v>0.72420243261942252</v>
      </c>
      <c r="AB8" s="58">
        <f t="shared" si="11"/>
        <v>1.7168703220646755</v>
      </c>
      <c r="AC8" s="58">
        <f t="shared" si="12"/>
        <v>1.3891327866560201</v>
      </c>
      <c r="AD8" s="59">
        <f t="shared" si="13"/>
        <v>0.93782168733983906</v>
      </c>
      <c r="AE8" s="25">
        <f t="shared" ref="AE8:AE58" si="20">AE7+1</f>
        <v>1852</v>
      </c>
      <c r="AF8" s="39"/>
      <c r="AG8" s="83">
        <f t="shared" si="14"/>
        <v>4.1915214186763938</v>
      </c>
      <c r="AH8" s="83">
        <f t="shared" si="15"/>
        <v>3.0738424135340434</v>
      </c>
      <c r="AI8" s="83">
        <f t="shared" si="16"/>
        <v>0.31013539560947317</v>
      </c>
      <c r="AJ8" s="84">
        <f t="shared" si="17"/>
        <v>1.3636097284041757</v>
      </c>
      <c r="AL8" s="2" t="s">
        <v>172</v>
      </c>
    </row>
    <row r="9" spans="1:40" x14ac:dyDescent="0.2">
      <c r="A9" s="25">
        <f t="shared" si="18"/>
        <v>1853</v>
      </c>
      <c r="B9" s="21">
        <v>7.1650238369319945</v>
      </c>
      <c r="C9" s="21">
        <v>35.273959616607335</v>
      </c>
      <c r="D9" s="21">
        <v>7.716178666132854</v>
      </c>
      <c r="E9" s="21">
        <v>38.139968835456678</v>
      </c>
      <c r="F9" s="21">
        <v>16.093744075077094</v>
      </c>
      <c r="G9" s="21">
        <v>3.0707241630528701</v>
      </c>
      <c r="H9" s="21"/>
      <c r="I9" s="26">
        <v>2.1380400430652813</v>
      </c>
      <c r="J9" s="42"/>
      <c r="K9" s="43">
        <f t="shared" si="2"/>
        <v>3.3512112460997643</v>
      </c>
      <c r="L9" s="43">
        <f t="shared" si="3"/>
        <v>16.498268931406681</v>
      </c>
      <c r="M9" s="43">
        <f t="shared" si="4"/>
        <v>3.6089963287452114</v>
      </c>
      <c r="N9" s="43">
        <f t="shared" si="5"/>
        <v>17.838753282083474</v>
      </c>
      <c r="O9" s="43">
        <f t="shared" si="6"/>
        <v>7.5273351999542975</v>
      </c>
      <c r="P9" s="43">
        <f t="shared" si="7"/>
        <v>1.4362332328679921</v>
      </c>
      <c r="Q9" s="25">
        <f t="shared" si="19"/>
        <v>1853</v>
      </c>
      <c r="R9" s="50">
        <v>1.7598599482446773</v>
      </c>
      <c r="S9" s="50">
        <v>46.70387001879574</v>
      </c>
      <c r="T9" s="50">
        <v>5.0636219671713505</v>
      </c>
      <c r="U9" s="50">
        <v>9.4295831201201707</v>
      </c>
      <c r="V9" s="50">
        <v>5.5748601455015603</v>
      </c>
      <c r="W9" s="50">
        <v>0.8198385359158471</v>
      </c>
      <c r="Y9" s="58">
        <f t="shared" si="8"/>
        <v>1.9042488292561777</v>
      </c>
      <c r="Z9" s="58">
        <f t="shared" si="9"/>
        <v>0.35325271599049574</v>
      </c>
      <c r="AA9" s="58">
        <f t="shared" si="10"/>
        <v>0.71273020619295469</v>
      </c>
      <c r="AB9" s="58">
        <f t="shared" si="11"/>
        <v>1.8917859946555238</v>
      </c>
      <c r="AC9" s="58">
        <f t="shared" si="12"/>
        <v>1.350228526544871</v>
      </c>
      <c r="AD9" s="59">
        <f t="shared" si="13"/>
        <v>1.7518488945674728</v>
      </c>
      <c r="AE9" s="25">
        <f t="shared" si="20"/>
        <v>1853</v>
      </c>
      <c r="AF9" s="39"/>
      <c r="AG9" s="83">
        <f t="shared" si="14"/>
        <v>5.4191882394247504</v>
      </c>
      <c r="AH9" s="83">
        <f t="shared" si="15"/>
        <v>3.4105219851873896</v>
      </c>
      <c r="AI9" s="83">
        <f t="shared" si="16"/>
        <v>0.4630806784951832</v>
      </c>
      <c r="AJ9" s="84">
        <f t="shared" si="17"/>
        <v>1.5889615322702559</v>
      </c>
      <c r="AL9" s="2" t="s">
        <v>173</v>
      </c>
      <c r="AM9" s="2">
        <f>AM7/1.06</f>
        <v>1.2883047440227764</v>
      </c>
    </row>
    <row r="10" spans="1:40" x14ac:dyDescent="0.2">
      <c r="A10" s="25">
        <f t="shared" si="18"/>
        <v>1854</v>
      </c>
      <c r="B10" s="21">
        <v>8.2673351964599942</v>
      </c>
      <c r="C10" s="21">
        <v>66.138674281138748</v>
      </c>
      <c r="D10" s="21">
        <v>11.023112380189792</v>
      </c>
      <c r="E10" s="21">
        <v>59.52480685302487</v>
      </c>
      <c r="F10" s="21">
        <v>19.841602284341626</v>
      </c>
      <c r="G10" s="21">
        <v>4.3777503452753743</v>
      </c>
      <c r="H10" s="21"/>
      <c r="I10" s="26">
        <v>2.1355374601042221</v>
      </c>
      <c r="J10" s="42"/>
      <c r="K10" s="43">
        <f t="shared" si="2"/>
        <v>3.8713135924370619</v>
      </c>
      <c r="L10" s="43">
        <f t="shared" si="3"/>
        <v>30.970505325582504</v>
      </c>
      <c r="M10" s="43">
        <f t="shared" si="4"/>
        <v>5.1617508875970843</v>
      </c>
      <c r="N10" s="43">
        <f t="shared" si="5"/>
        <v>27.873454793024255</v>
      </c>
      <c r="O10" s="43">
        <f t="shared" si="6"/>
        <v>9.2911515976747516</v>
      </c>
      <c r="P10" s="43">
        <f t="shared" si="7"/>
        <v>2.0499524953599848</v>
      </c>
      <c r="Q10" s="25">
        <f t="shared" si="19"/>
        <v>1854</v>
      </c>
      <c r="R10" s="50">
        <v>2.3076830670477597</v>
      </c>
      <c r="S10" s="50">
        <v>45.721023270162206</v>
      </c>
      <c r="T10" s="50">
        <v>5.0963429807163978</v>
      </c>
      <c r="U10" s="50">
        <v>10.729372528821628</v>
      </c>
      <c r="V10" s="50">
        <v>6.1501558312576803</v>
      </c>
      <c r="W10" s="50">
        <v>0.886365418972757</v>
      </c>
      <c r="Y10" s="58">
        <f t="shared" si="8"/>
        <v>1.6775759408720146</v>
      </c>
      <c r="Z10" s="58">
        <f t="shared" si="9"/>
        <v>0.67737996900419395</v>
      </c>
      <c r="AA10" s="58">
        <f t="shared" si="10"/>
        <v>1.0128342827647545</v>
      </c>
      <c r="AB10" s="58">
        <f t="shared" si="11"/>
        <v>2.597864387516565</v>
      </c>
      <c r="AC10" s="58">
        <f t="shared" si="12"/>
        <v>1.5107180781425422</v>
      </c>
      <c r="AD10" s="59">
        <f t="shared" si="13"/>
        <v>2.3127622665330891</v>
      </c>
      <c r="AE10" s="25">
        <f t="shared" si="20"/>
        <v>1854</v>
      </c>
      <c r="AF10" s="39"/>
      <c r="AG10" s="83">
        <f t="shared" si="14"/>
        <v>7.3286990387546824</v>
      </c>
      <c r="AH10" s="83">
        <f t="shared" si="15"/>
        <v>3.9614114521380519</v>
      </c>
      <c r="AI10" s="83">
        <f t="shared" si="16"/>
        <v>0.61519762659652744</v>
      </c>
      <c r="AJ10" s="84">
        <f t="shared" si="17"/>
        <v>1.8500221770195673</v>
      </c>
      <c r="AL10" s="2" t="s">
        <v>174</v>
      </c>
      <c r="AN10" s="2" t="s">
        <v>175</v>
      </c>
    </row>
    <row r="11" spans="1:40" x14ac:dyDescent="0.2">
      <c r="A11" s="25">
        <f t="shared" si="18"/>
        <v>1855</v>
      </c>
      <c r="B11" s="21">
        <v>9.9208022357519923</v>
      </c>
      <c r="C11" s="21">
        <v>61.729429329062832</v>
      </c>
      <c r="D11" s="21">
        <v>15.432357332265708</v>
      </c>
      <c r="E11" s="21">
        <v>61.729429329062832</v>
      </c>
      <c r="F11" s="21">
        <v>33.069337140569374</v>
      </c>
      <c r="G11" s="21">
        <v>5.0233897846864908</v>
      </c>
      <c r="H11" s="21"/>
      <c r="I11" s="26">
        <v>2.1313664885024561</v>
      </c>
      <c r="J11" s="42"/>
      <c r="K11" s="43">
        <f t="shared" si="2"/>
        <v>4.6546674583039733</v>
      </c>
      <c r="L11" s="43">
        <f t="shared" si="3"/>
        <v>28.962372103558433</v>
      </c>
      <c r="M11" s="43">
        <f t="shared" si="4"/>
        <v>7.2405930258896083</v>
      </c>
      <c r="N11" s="43">
        <f t="shared" si="5"/>
        <v>28.962372103558433</v>
      </c>
      <c r="O11" s="43">
        <f t="shared" si="6"/>
        <v>15.51555648404916</v>
      </c>
      <c r="P11" s="43">
        <f t="shared" si="7"/>
        <v>2.3568869135293724</v>
      </c>
      <c r="Q11" s="25">
        <f t="shared" si="19"/>
        <v>1855</v>
      </c>
      <c r="R11" s="50">
        <v>2.5235248009560185</v>
      </c>
      <c r="S11" s="50">
        <v>61.761256769039086</v>
      </c>
      <c r="T11" s="50">
        <v>5.6681016447057289</v>
      </c>
      <c r="U11" s="50">
        <v>11.307645745455458</v>
      </c>
      <c r="V11" s="50">
        <v>6.4426726046485259</v>
      </c>
      <c r="W11" s="50">
        <v>0.85796785793844543</v>
      </c>
      <c r="Y11" s="58">
        <f t="shared" si="8"/>
        <v>1.8445102883635569</v>
      </c>
      <c r="Z11" s="58">
        <f t="shared" si="9"/>
        <v>0.46894078292262453</v>
      </c>
      <c r="AA11" s="58">
        <f t="shared" si="10"/>
        <v>1.2774282254893328</v>
      </c>
      <c r="AB11" s="58">
        <f t="shared" si="11"/>
        <v>2.5613087600660296</v>
      </c>
      <c r="AC11" s="58">
        <f t="shared" si="12"/>
        <v>2.4082484763938421</v>
      </c>
      <c r="AD11" s="59">
        <f t="shared" si="13"/>
        <v>2.7470573538647254</v>
      </c>
      <c r="AE11" s="25">
        <f t="shared" si="20"/>
        <v>1855</v>
      </c>
      <c r="AF11" s="39"/>
      <c r="AG11" s="83">
        <f t="shared" si="14"/>
        <v>8.7859150714861567</v>
      </c>
      <c r="AH11" s="83">
        <f t="shared" si="15"/>
        <v>4.2093683524335743</v>
      </c>
      <c r="AI11" s="83">
        <f t="shared" si="16"/>
        <v>0.73583727777461072</v>
      </c>
      <c r="AJ11" s="84">
        <f t="shared" si="17"/>
        <v>2.0872288514277284</v>
      </c>
    </row>
    <row r="12" spans="1:40" x14ac:dyDescent="0.2">
      <c r="A12" s="25">
        <f t="shared" si="18"/>
        <v>1856</v>
      </c>
      <c r="B12" s="21">
        <v>8.2673351964599942</v>
      </c>
      <c r="C12" s="21">
        <v>58.422495615005893</v>
      </c>
      <c r="D12" s="21">
        <v>12.125423618208771</v>
      </c>
      <c r="E12" s="21">
        <v>50.706316948873038</v>
      </c>
      <c r="F12" s="21">
        <v>30.864714664531416</v>
      </c>
      <c r="G12" s="21">
        <v>2.3620955100406693</v>
      </c>
      <c r="H12" s="21"/>
      <c r="I12" s="26">
        <v>2.1313664885024561</v>
      </c>
      <c r="J12" s="42"/>
      <c r="K12" s="43">
        <f t="shared" si="2"/>
        <v>3.8788895485866446</v>
      </c>
      <c r="L12" s="43">
        <f t="shared" si="3"/>
        <v>27.410816455153515</v>
      </c>
      <c r="M12" s="43">
        <f t="shared" si="4"/>
        <v>5.6890373774846923</v>
      </c>
      <c r="N12" s="43">
        <f t="shared" si="5"/>
        <v>23.790519942208711</v>
      </c>
      <c r="O12" s="43">
        <f t="shared" si="6"/>
        <v>14.481186051779217</v>
      </c>
      <c r="P12" s="43">
        <f t="shared" si="7"/>
        <v>1.1082540345749399</v>
      </c>
      <c r="Q12" s="25">
        <f t="shared" si="19"/>
        <v>1856</v>
      </c>
      <c r="R12" s="50">
        <v>2.2731791419132552</v>
      </c>
      <c r="S12" s="50">
        <v>57.961225130659955</v>
      </c>
      <c r="T12" s="50">
        <v>5.9159036285565882</v>
      </c>
      <c r="U12" s="50">
        <v>11.679896447445545</v>
      </c>
      <c r="V12" s="50">
        <v>6.6384098524061583</v>
      </c>
      <c r="W12" s="50">
        <v>0.7544166014010385</v>
      </c>
      <c r="Y12" s="58">
        <f t="shared" si="8"/>
        <v>1.7063721363033093</v>
      </c>
      <c r="Z12" s="58">
        <f t="shared" si="9"/>
        <v>0.47291644359418344</v>
      </c>
      <c r="AA12" s="58">
        <f t="shared" si="10"/>
        <v>0.96165146268157708</v>
      </c>
      <c r="AB12" s="58">
        <f t="shared" si="11"/>
        <v>2.0368776426448392</v>
      </c>
      <c r="AC12" s="58">
        <f t="shared" si="12"/>
        <v>2.1814239213522444</v>
      </c>
      <c r="AD12" s="59">
        <f t="shared" si="13"/>
        <v>1.4690212708956623</v>
      </c>
      <c r="AE12" s="25">
        <f t="shared" si="20"/>
        <v>1856</v>
      </c>
      <c r="AF12" s="39"/>
      <c r="AG12" s="83">
        <f t="shared" si="14"/>
        <v>6.7585803593929059</v>
      </c>
      <c r="AH12" s="83">
        <f t="shared" si="15"/>
        <v>4.0707062574945025</v>
      </c>
      <c r="AI12" s="83">
        <f t="shared" si="16"/>
        <v>0.50699634995330611</v>
      </c>
      <c r="AJ12" s="84">
        <f t="shared" si="17"/>
        <v>1.6602967475115185</v>
      </c>
    </row>
    <row r="13" spans="1:40" x14ac:dyDescent="0.2">
      <c r="A13" s="25">
        <f t="shared" si="18"/>
        <v>1857</v>
      </c>
      <c r="B13" s="21">
        <v>5.5115567976399955</v>
      </c>
      <c r="C13" s="21">
        <v>66.138674281138748</v>
      </c>
      <c r="D13" s="21">
        <v>16.534668570284687</v>
      </c>
      <c r="E13" s="21">
        <v>52.910939424911</v>
      </c>
      <c r="F13" s="21">
        <v>26.4554697124555</v>
      </c>
      <c r="G13" s="21">
        <v>3.4329121412591066</v>
      </c>
      <c r="H13" s="21"/>
      <c r="I13" s="26">
        <v>2.1463819862688136</v>
      </c>
      <c r="J13" s="42"/>
      <c r="K13" s="43">
        <f t="shared" si="2"/>
        <v>2.5678359364267074</v>
      </c>
      <c r="L13" s="43">
        <f t="shared" si="3"/>
        <v>30.814027840455196</v>
      </c>
      <c r="M13" s="43">
        <f t="shared" si="4"/>
        <v>7.7035069601137991</v>
      </c>
      <c r="N13" s="43">
        <f t="shared" si="5"/>
        <v>24.651222272364159</v>
      </c>
      <c r="O13" s="43">
        <f t="shared" si="6"/>
        <v>12.325611136182079</v>
      </c>
      <c r="P13" s="43">
        <f t="shared" si="7"/>
        <v>1.5993947783855318</v>
      </c>
      <c r="Q13" s="25">
        <f t="shared" si="19"/>
        <v>1857</v>
      </c>
      <c r="R13" s="50">
        <v>1.9560439586453502</v>
      </c>
      <c r="S13" s="50">
        <v>49.130496162671164</v>
      </c>
      <c r="T13" s="50">
        <v>6.3609996654654397</v>
      </c>
      <c r="U13" s="50">
        <v>12.212021090671165</v>
      </c>
      <c r="V13" s="50">
        <v>6.8559037685545476</v>
      </c>
      <c r="W13" s="50">
        <v>0.94192328000866943</v>
      </c>
      <c r="Y13" s="58">
        <f t="shared" si="8"/>
        <v>1.3127700556408002</v>
      </c>
      <c r="Z13" s="58">
        <f t="shared" si="9"/>
        <v>0.6271873937203869</v>
      </c>
      <c r="AA13" s="58">
        <f t="shared" si="10"/>
        <v>1.2110528793040154</v>
      </c>
      <c r="AB13" s="58">
        <f t="shared" si="11"/>
        <v>2.0186029887546928</v>
      </c>
      <c r="AC13" s="58">
        <f t="shared" si="12"/>
        <v>1.7978098223482981</v>
      </c>
      <c r="AD13" s="59">
        <f t="shared" si="13"/>
        <v>1.6980096068660826</v>
      </c>
      <c r="AE13" s="25">
        <f t="shared" si="20"/>
        <v>1857</v>
      </c>
      <c r="AF13" s="39"/>
      <c r="AG13" s="83">
        <f t="shared" si="14"/>
        <v>6.4448347515578863</v>
      </c>
      <c r="AH13" s="83">
        <f t="shared" si="15"/>
        <v>4.0956205311546956</v>
      </c>
      <c r="AI13" s="83">
        <f t="shared" si="16"/>
        <v>0.45336075658868624</v>
      </c>
      <c r="AJ13" s="84">
        <f t="shared" si="17"/>
        <v>1.5735917677267983</v>
      </c>
    </row>
    <row r="14" spans="1:40" x14ac:dyDescent="0.2">
      <c r="A14" s="25">
        <f t="shared" si="18"/>
        <v>1858</v>
      </c>
      <c r="B14" s="21">
        <v>6.6138681571679951</v>
      </c>
      <c r="C14" s="21">
        <v>66.138674281138748</v>
      </c>
      <c r="D14" s="21">
        <v>15.432357332265708</v>
      </c>
      <c r="E14" s="21">
        <v>52.910939424911</v>
      </c>
      <c r="F14" s="21">
        <v>26.4554697124555</v>
      </c>
      <c r="G14" s="21">
        <v>3.6691216922631735</v>
      </c>
      <c r="H14" s="21"/>
      <c r="I14" s="26">
        <v>2.1355374601042221</v>
      </c>
      <c r="J14" s="42"/>
      <c r="K14" s="43">
        <f t="shared" si="2"/>
        <v>3.0970508739496494</v>
      </c>
      <c r="L14" s="43">
        <f t="shared" si="3"/>
        <v>30.970505325582504</v>
      </c>
      <c r="M14" s="43">
        <f t="shared" si="4"/>
        <v>7.2264512426359184</v>
      </c>
      <c r="N14" s="43">
        <f t="shared" si="5"/>
        <v>24.776404260466006</v>
      </c>
      <c r="O14" s="43">
        <f t="shared" si="6"/>
        <v>12.388202130233003</v>
      </c>
      <c r="P14" s="43">
        <f t="shared" si="7"/>
        <v>1.7181256525858868</v>
      </c>
      <c r="Q14" s="25">
        <f t="shared" si="19"/>
        <v>1858</v>
      </c>
      <c r="R14" s="50">
        <v>1.5477301215944821</v>
      </c>
      <c r="S14" s="50">
        <v>47.883559494325759</v>
      </c>
      <c r="T14" s="50">
        <v>5.6266048829063786</v>
      </c>
      <c r="U14" s="50">
        <v>11.888625191483158</v>
      </c>
      <c r="V14" s="50">
        <v>6.7786734055751161</v>
      </c>
      <c r="W14" s="50">
        <v>0.72326255463252265</v>
      </c>
      <c r="Y14" s="58">
        <f t="shared" si="8"/>
        <v>2.0010277184235754</v>
      </c>
      <c r="Z14" s="58">
        <f t="shared" si="9"/>
        <v>0.64678786733163673</v>
      </c>
      <c r="AA14" s="58">
        <f t="shared" si="10"/>
        <v>1.2843360059971283</v>
      </c>
      <c r="AB14" s="58">
        <f t="shared" si="11"/>
        <v>2.0840428444338097</v>
      </c>
      <c r="AC14" s="58">
        <f t="shared" si="12"/>
        <v>1.8275260348203726</v>
      </c>
      <c r="AD14" s="59">
        <f t="shared" si="13"/>
        <v>2.3755213671456241</v>
      </c>
      <c r="AE14" s="25">
        <f t="shared" si="20"/>
        <v>1858</v>
      </c>
      <c r="AF14" s="39"/>
      <c r="AG14" s="83">
        <f t="shared" si="14"/>
        <v>6.8776076189438786</v>
      </c>
      <c r="AH14" s="83">
        <f t="shared" si="15"/>
        <v>3.5599907841514038</v>
      </c>
      <c r="AI14" s="83">
        <f t="shared" si="16"/>
        <v>0.65851290552948349</v>
      </c>
      <c r="AJ14" s="84">
        <f t="shared" si="17"/>
        <v>1.9319172537080871</v>
      </c>
    </row>
    <row r="15" spans="1:40" x14ac:dyDescent="0.2">
      <c r="A15" s="25">
        <f t="shared" si="18"/>
        <v>1859</v>
      </c>
      <c r="B15" s="21">
        <v>6.6138681571679951</v>
      </c>
      <c r="C15" s="21">
        <v>66.138674281138748</v>
      </c>
      <c r="D15" s="21">
        <v>11.023112380189792</v>
      </c>
      <c r="E15" s="21">
        <v>48.501694472835084</v>
      </c>
      <c r="F15" s="21">
        <v>26.4554697124555</v>
      </c>
      <c r="G15" s="21">
        <v>1.8896764080325357</v>
      </c>
      <c r="H15" s="21"/>
      <c r="I15" s="26">
        <v>2.1572265124334056</v>
      </c>
      <c r="J15" s="42"/>
      <c r="K15" s="43">
        <f t="shared" si="2"/>
        <v>3.0659126981094751</v>
      </c>
      <c r="L15" s="43">
        <f t="shared" si="3"/>
        <v>30.659123601504724</v>
      </c>
      <c r="M15" s="43">
        <f t="shared" si="4"/>
        <v>5.1098539335841204</v>
      </c>
      <c r="N15" s="43">
        <f t="shared" si="5"/>
        <v>22.483357307770131</v>
      </c>
      <c r="O15" s="43">
        <f t="shared" si="6"/>
        <v>12.26364944060189</v>
      </c>
      <c r="P15" s="43">
        <f t="shared" si="7"/>
        <v>0.87597496004299213</v>
      </c>
      <c r="Q15" s="25">
        <f t="shared" si="19"/>
        <v>1859</v>
      </c>
      <c r="R15" s="50">
        <v>1.6391566930925756</v>
      </c>
      <c r="S15" s="50">
        <v>47.560196244023594</v>
      </c>
      <c r="T15" s="50">
        <v>5.4089457218542183</v>
      </c>
      <c r="U15" s="50">
        <v>11.443215880299666</v>
      </c>
      <c r="V15" s="50">
        <v>6.5371768506282208</v>
      </c>
      <c r="W15" s="50">
        <v>0.72687126184349737</v>
      </c>
      <c r="Y15" s="58">
        <f t="shared" si="8"/>
        <v>1.8704207541775995</v>
      </c>
      <c r="Z15" s="58">
        <f t="shared" si="9"/>
        <v>0.64463829047714127</v>
      </c>
      <c r="AA15" s="58">
        <f t="shared" si="10"/>
        <v>0.94470423560331684</v>
      </c>
      <c r="AB15" s="58">
        <f t="shared" si="11"/>
        <v>1.9647761208872128</v>
      </c>
      <c r="AC15" s="58">
        <f t="shared" si="12"/>
        <v>1.875985570043643</v>
      </c>
      <c r="AD15" s="59">
        <f t="shared" si="13"/>
        <v>1.2051308203069366</v>
      </c>
      <c r="AE15" s="25">
        <f t="shared" si="20"/>
        <v>1859</v>
      </c>
      <c r="AF15" s="39"/>
      <c r="AG15" s="83">
        <f t="shared" si="14"/>
        <v>5.7820910249206428</v>
      </c>
      <c r="AH15" s="83">
        <f t="shared" si="15"/>
        <v>3.5581073360580895</v>
      </c>
      <c r="AI15" s="83">
        <f t="shared" si="16"/>
        <v>0.48553662996428926</v>
      </c>
      <c r="AJ15" s="84">
        <f t="shared" si="17"/>
        <v>1.6250468237212967</v>
      </c>
    </row>
    <row r="16" spans="1:40" x14ac:dyDescent="0.2">
      <c r="A16" s="25">
        <f t="shared" si="18"/>
        <v>1860</v>
      </c>
      <c r="B16" s="21">
        <v>7.1650238369319945</v>
      </c>
      <c r="C16" s="21">
        <v>59.52480685302487</v>
      </c>
      <c r="D16" s="21">
        <v>12.125423618208771</v>
      </c>
      <c r="E16" s="21">
        <v>39.683204568683252</v>
      </c>
      <c r="F16" s="21">
        <v>48.501694472835084</v>
      </c>
      <c r="G16" s="21">
        <v>1.7794452842306379</v>
      </c>
      <c r="H16" s="21"/>
      <c r="I16" s="26">
        <v>2.1438794033077544</v>
      </c>
      <c r="J16" s="42"/>
      <c r="K16" s="43">
        <f t="shared" si="2"/>
        <v>3.3420834333671956</v>
      </c>
      <c r="L16" s="43">
        <f t="shared" si="3"/>
        <v>27.764997770483301</v>
      </c>
      <c r="M16" s="43">
        <f t="shared" si="4"/>
        <v>5.6558328791725243</v>
      </c>
      <c r="N16" s="43">
        <f t="shared" si="5"/>
        <v>18.509998513655535</v>
      </c>
      <c r="O16" s="43">
        <f t="shared" si="6"/>
        <v>22.623331516690097</v>
      </c>
      <c r="P16" s="43">
        <f t="shared" si="7"/>
        <v>0.83001183811233159</v>
      </c>
      <c r="Q16" s="25">
        <f t="shared" si="19"/>
        <v>1860</v>
      </c>
      <c r="R16" s="50">
        <v>1.8771873750455743</v>
      </c>
      <c r="S16" s="50">
        <v>46.695863255454036</v>
      </c>
      <c r="T16" s="50">
        <v>5.5194188806225606</v>
      </c>
      <c r="U16" s="50">
        <v>12.343559589336632</v>
      </c>
      <c r="V16" s="50">
        <v>7.5445298651590544</v>
      </c>
      <c r="W16" s="50">
        <v>0.91725541058862936</v>
      </c>
      <c r="Y16" s="58">
        <f t="shared" si="8"/>
        <v>1.780367521002562</v>
      </c>
      <c r="Z16" s="58">
        <f t="shared" si="9"/>
        <v>0.5945922365455012</v>
      </c>
      <c r="AA16" s="58">
        <f t="shared" si="10"/>
        <v>1.0247152828042971</v>
      </c>
      <c r="AB16" s="58">
        <f t="shared" si="11"/>
        <v>1.4995673152212894</v>
      </c>
      <c r="AC16" s="58">
        <f t="shared" si="12"/>
        <v>2.9986403289574826</v>
      </c>
      <c r="AD16" s="59">
        <f t="shared" si="13"/>
        <v>0.90488628197863552</v>
      </c>
      <c r="AE16" s="25">
        <f t="shared" si="20"/>
        <v>1860</v>
      </c>
      <c r="AF16" s="39"/>
      <c r="AG16" s="83">
        <f t="shared" si="14"/>
        <v>5.9272933652372615</v>
      </c>
      <c r="AH16" s="83">
        <f t="shared" si="15"/>
        <v>3.9881575182633822</v>
      </c>
      <c r="AI16" s="83">
        <f t="shared" si="16"/>
        <v>0.39623832861376723</v>
      </c>
      <c r="AJ16" s="84">
        <f t="shared" si="17"/>
        <v>1.4862234849285145</v>
      </c>
    </row>
    <row r="17" spans="1:37" x14ac:dyDescent="0.2">
      <c r="A17" s="25">
        <f t="shared" si="18"/>
        <v>1861</v>
      </c>
      <c r="B17" s="21">
        <v>7.1650238369319945</v>
      </c>
      <c r="C17" s="21">
        <v>61.729429329062832</v>
      </c>
      <c r="D17" s="21">
        <v>12.125423618208771</v>
      </c>
      <c r="E17" s="21">
        <v>44.092449520759168</v>
      </c>
      <c r="F17" s="21">
        <v>19.841602284341626</v>
      </c>
      <c r="G17" s="21">
        <v>1.7164560706295533</v>
      </c>
      <c r="H17" s="21"/>
      <c r="I17" s="26">
        <v>2.1138484077750386</v>
      </c>
      <c r="J17" s="42"/>
      <c r="K17" s="43">
        <f t="shared" si="2"/>
        <v>3.3895637031387897</v>
      </c>
      <c r="L17" s="43">
        <f t="shared" si="3"/>
        <v>29.202391761875216</v>
      </c>
      <c r="M17" s="43">
        <f t="shared" si="4"/>
        <v>5.7361840960826322</v>
      </c>
      <c r="N17" s="43">
        <f t="shared" si="5"/>
        <v>20.8588512584823</v>
      </c>
      <c r="O17" s="43">
        <f t="shared" si="6"/>
        <v>9.3864830663170356</v>
      </c>
      <c r="P17" s="43">
        <f t="shared" si="7"/>
        <v>0.81200528113377524</v>
      </c>
      <c r="Q17" s="25">
        <f t="shared" si="19"/>
        <v>1861</v>
      </c>
      <c r="R17" s="50">
        <v>1.8147579473938307</v>
      </c>
      <c r="S17" s="50">
        <v>48.686627180918038</v>
      </c>
      <c r="T17" s="50">
        <v>5.4302837931164865</v>
      </c>
      <c r="U17" s="50">
        <v>12.061001769535764</v>
      </c>
      <c r="V17" s="50">
        <v>7.0728152447038264</v>
      </c>
      <c r="W17" s="50">
        <v>0.90260017288390737</v>
      </c>
      <c r="Y17" s="58">
        <f t="shared" si="8"/>
        <v>1.867777302205252</v>
      </c>
      <c r="Z17" s="58">
        <f t="shared" si="9"/>
        <v>0.5998031380025568</v>
      </c>
      <c r="AA17" s="58">
        <f t="shared" si="10"/>
        <v>1.056332286602389</v>
      </c>
      <c r="AB17" s="58">
        <f t="shared" si="11"/>
        <v>1.7294459993504478</v>
      </c>
      <c r="AC17" s="58">
        <f t="shared" si="12"/>
        <v>1.3271212016100236</v>
      </c>
      <c r="AD17" s="59">
        <f t="shared" si="13"/>
        <v>0.89962898914513678</v>
      </c>
      <c r="AE17" s="25">
        <f t="shared" si="20"/>
        <v>1861</v>
      </c>
      <c r="AF17" s="39"/>
      <c r="AG17" s="83">
        <f t="shared" si="14"/>
        <v>5.7552370552374912</v>
      </c>
      <c r="AH17" s="83">
        <f t="shared" si="15"/>
        <v>3.8776184991667657</v>
      </c>
      <c r="AI17" s="83">
        <f t="shared" si="16"/>
        <v>0.39488905618978876</v>
      </c>
      <c r="AJ17" s="84">
        <f t="shared" si="17"/>
        <v>1.4842195168179111</v>
      </c>
    </row>
    <row r="18" spans="1:37" x14ac:dyDescent="0.2">
      <c r="A18" s="25">
        <f t="shared" si="18"/>
        <v>1862</v>
      </c>
      <c r="B18" s="21">
        <v>4.9604011178759961</v>
      </c>
      <c r="C18" s="21">
        <v>52.910939424911</v>
      </c>
      <c r="D18" s="21">
        <v>9.9208011421708129</v>
      </c>
      <c r="E18" s="21">
        <v>59.52480685302487</v>
      </c>
      <c r="F18" s="21">
        <v>19.841602284341626</v>
      </c>
      <c r="G18" s="21">
        <v>1.8896764080325357</v>
      </c>
      <c r="H18" s="21"/>
      <c r="I18" s="26">
        <v>2.1355374601042221</v>
      </c>
      <c r="J18" s="42"/>
      <c r="K18" s="43">
        <f t="shared" si="2"/>
        <v>2.3227881554622369</v>
      </c>
      <c r="L18" s="43">
        <f t="shared" si="3"/>
        <v>24.776404260466006</v>
      </c>
      <c r="M18" s="43">
        <f t="shared" si="4"/>
        <v>4.6455757988373758</v>
      </c>
      <c r="N18" s="43">
        <f t="shared" si="5"/>
        <v>27.873454793024255</v>
      </c>
      <c r="O18" s="43">
        <f t="shared" si="6"/>
        <v>9.2911515976747516</v>
      </c>
      <c r="P18" s="43">
        <f t="shared" si="7"/>
        <v>0.88487158073092875</v>
      </c>
      <c r="Q18" s="25">
        <f t="shared" si="19"/>
        <v>1862</v>
      </c>
      <c r="R18" s="50">
        <v>1.8388988105053945</v>
      </c>
      <c r="S18" s="50">
        <v>48.022671384654238</v>
      </c>
      <c r="T18" s="50">
        <v>5.2228081651310889</v>
      </c>
      <c r="U18" s="50">
        <v>11.462239106628513</v>
      </c>
      <c r="V18" s="50">
        <v>6.4186731373318775</v>
      </c>
      <c r="W18" s="50">
        <v>0.89343313987805539</v>
      </c>
      <c r="Y18" s="58">
        <f t="shared" si="8"/>
        <v>1.2631408222097074</v>
      </c>
      <c r="Z18" s="58">
        <f t="shared" si="9"/>
        <v>0.51593140377408009</v>
      </c>
      <c r="AA18" s="58">
        <f t="shared" si="10"/>
        <v>0.88947854333469956</v>
      </c>
      <c r="AB18" s="58">
        <f t="shared" si="11"/>
        <v>2.4317635091825367</v>
      </c>
      <c r="AC18" s="58">
        <f t="shared" si="12"/>
        <v>1.4475190430925899</v>
      </c>
      <c r="AD18" s="59">
        <f t="shared" si="13"/>
        <v>0.99041723575611351</v>
      </c>
      <c r="AE18" s="25">
        <f t="shared" si="20"/>
        <v>1862</v>
      </c>
      <c r="AF18" s="39"/>
      <c r="AG18" s="83">
        <f t="shared" si="14"/>
        <v>5.4421672959393215</v>
      </c>
      <c r="AH18" s="83">
        <f t="shared" si="15"/>
        <v>3.7779311756727925</v>
      </c>
      <c r="AI18" s="83">
        <f t="shared" si="16"/>
        <v>0.36500082973577447</v>
      </c>
      <c r="AJ18" s="84">
        <f t="shared" si="17"/>
        <v>1.4405152033957191</v>
      </c>
    </row>
    <row r="19" spans="1:37" x14ac:dyDescent="0.2">
      <c r="A19" s="25">
        <f t="shared" si="18"/>
        <v>1863</v>
      </c>
      <c r="B19" s="21">
        <v>4.4092454381119968</v>
      </c>
      <c r="C19" s="21">
        <v>52.910939424911</v>
      </c>
      <c r="D19" s="21">
        <v>9.9208011421708129</v>
      </c>
      <c r="E19" s="21">
        <v>39.683204568683252</v>
      </c>
      <c r="F19" s="21">
        <v>22.046224760379584</v>
      </c>
      <c r="G19" s="21">
        <v>1.6534668570284687</v>
      </c>
      <c r="H19" s="21"/>
      <c r="I19" s="26">
        <v>2.133034877143162</v>
      </c>
      <c r="J19" s="42"/>
      <c r="K19" s="43">
        <f t="shared" si="2"/>
        <v>2.0671229923898067</v>
      </c>
      <c r="L19" s="43">
        <f t="shared" si="3"/>
        <v>24.805473174342193</v>
      </c>
      <c r="M19" s="43">
        <f t="shared" si="4"/>
        <v>4.651026220189161</v>
      </c>
      <c r="N19" s="43">
        <f t="shared" si="5"/>
        <v>18.604104880756644</v>
      </c>
      <c r="O19" s="43">
        <f t="shared" si="6"/>
        <v>10.33561382264258</v>
      </c>
      <c r="P19" s="43">
        <f t="shared" si="7"/>
        <v>0.77517103669819354</v>
      </c>
      <c r="Q19" s="25">
        <f t="shared" si="19"/>
        <v>1863</v>
      </c>
      <c r="R19" s="50">
        <v>1.7143050538742861</v>
      </c>
      <c r="S19" s="50">
        <v>47.543533311877461</v>
      </c>
      <c r="T19" s="50">
        <v>5.1594953901027676</v>
      </c>
      <c r="U19" s="50">
        <v>11.405180008476133</v>
      </c>
      <c r="V19" s="50">
        <v>6.6113176909364819</v>
      </c>
      <c r="W19" s="50">
        <v>0.85421145158045575</v>
      </c>
      <c r="Y19" s="58">
        <f t="shared" si="8"/>
        <v>1.2058081423245885</v>
      </c>
      <c r="Z19" s="58">
        <f t="shared" si="9"/>
        <v>0.52174231586076125</v>
      </c>
      <c r="AA19" s="58">
        <f t="shared" si="10"/>
        <v>0.90144982571571231</v>
      </c>
      <c r="AB19" s="58">
        <f t="shared" si="11"/>
        <v>1.6311978300149927</v>
      </c>
      <c r="AC19" s="58">
        <f t="shared" si="12"/>
        <v>1.5633213083697024</v>
      </c>
      <c r="AD19" s="59">
        <f t="shared" si="13"/>
        <v>0.90746973160331412</v>
      </c>
      <c r="AE19" s="25">
        <f t="shared" si="20"/>
        <v>1863</v>
      </c>
      <c r="AF19" s="39"/>
      <c r="AG19" s="83">
        <f t="shared" si="14"/>
        <v>4.5766401803922925</v>
      </c>
      <c r="AH19" s="83">
        <f t="shared" si="15"/>
        <v>3.6650021960893291</v>
      </c>
      <c r="AI19" s="83">
        <f t="shared" si="16"/>
        <v>0.22213620930946337</v>
      </c>
      <c r="AJ19" s="84">
        <f t="shared" si="17"/>
        <v>1.2487414564923613</v>
      </c>
    </row>
    <row r="20" spans="1:37" x14ac:dyDescent="0.2">
      <c r="A20" s="25">
        <f t="shared" si="18"/>
        <v>1864</v>
      </c>
      <c r="B20" s="21">
        <v>6.0627124774039949</v>
      </c>
      <c r="C20" s="21">
        <v>52.910939424911</v>
      </c>
      <c r="D20" s="21">
        <v>9.9208011421708129</v>
      </c>
      <c r="E20" s="21">
        <v>39.683204568683252</v>
      </c>
      <c r="F20" s="21">
        <v>17.636979808303668</v>
      </c>
      <c r="G20" s="21">
        <v>1.1810477550203347</v>
      </c>
      <c r="H20" s="21"/>
      <c r="I20" s="26">
        <v>2.1497187635502262</v>
      </c>
      <c r="J20" s="42"/>
      <c r="K20" s="43">
        <f t="shared" si="2"/>
        <v>2.8202351768989176</v>
      </c>
      <c r="L20" s="43">
        <f t="shared" si="3"/>
        <v>24.61295883073069</v>
      </c>
      <c r="M20" s="43">
        <f t="shared" si="4"/>
        <v>4.6149297807620044</v>
      </c>
      <c r="N20" s="43">
        <f t="shared" si="5"/>
        <v>18.459719123048018</v>
      </c>
      <c r="O20" s="43">
        <f t="shared" si="6"/>
        <v>8.204319610243564</v>
      </c>
      <c r="P20" s="43">
        <f t="shared" si="7"/>
        <v>0.5493964024716671</v>
      </c>
      <c r="Q20" s="25">
        <f t="shared" si="19"/>
        <v>1864</v>
      </c>
      <c r="R20" s="50">
        <v>1.4815615704979659</v>
      </c>
      <c r="S20" s="50">
        <v>44.097961051961221</v>
      </c>
      <c r="T20" s="50">
        <v>5.206560925500801</v>
      </c>
      <c r="U20" s="50">
        <v>11.640150869834992</v>
      </c>
      <c r="V20" s="50">
        <v>6.5600075031915326</v>
      </c>
      <c r="W20" s="50">
        <v>0.62599997374643479</v>
      </c>
      <c r="Y20" s="58">
        <f t="shared" si="8"/>
        <v>1.9035558380142188</v>
      </c>
      <c r="Z20" s="58">
        <f t="shared" si="9"/>
        <v>0.55814278582469856</v>
      </c>
      <c r="AA20" s="58">
        <f t="shared" si="10"/>
        <v>0.88636815103015631</v>
      </c>
      <c r="AB20" s="58">
        <f t="shared" si="11"/>
        <v>1.5858659676727798</v>
      </c>
      <c r="AC20" s="58">
        <f t="shared" si="12"/>
        <v>1.2506570466957623</v>
      </c>
      <c r="AD20" s="59">
        <f t="shared" si="13"/>
        <v>0.87763007270381066</v>
      </c>
      <c r="AE20" s="25">
        <f t="shared" si="20"/>
        <v>1864</v>
      </c>
      <c r="AF20" s="39"/>
      <c r="AG20" s="83">
        <f t="shared" si="14"/>
        <v>4.7442988425186607</v>
      </c>
      <c r="AH20" s="83">
        <f t="shared" si="15"/>
        <v>3.3725714349153852</v>
      </c>
      <c r="AI20" s="83">
        <f t="shared" si="16"/>
        <v>0.34126816303058244</v>
      </c>
      <c r="AJ20" s="84">
        <f t="shared" si="17"/>
        <v>1.4067304233802513</v>
      </c>
    </row>
    <row r="21" spans="1:37" x14ac:dyDescent="0.2">
      <c r="A21" s="25">
        <f t="shared" si="18"/>
        <v>1865</v>
      </c>
      <c r="B21" s="21">
        <v>8.2673351964599942</v>
      </c>
      <c r="C21" s="21">
        <v>52.910939424911</v>
      </c>
      <c r="D21" s="21">
        <v>9.9208011421708129</v>
      </c>
      <c r="E21" s="21">
        <v>46.297071996797122</v>
      </c>
      <c r="F21" s="21">
        <v>19.841602284341626</v>
      </c>
      <c r="G21" s="21">
        <v>1.8896764080325357</v>
      </c>
      <c r="H21" s="21"/>
      <c r="I21" s="26">
        <v>2.1221903509785705</v>
      </c>
      <c r="J21" s="42"/>
      <c r="K21" s="43">
        <f t="shared" si="2"/>
        <v>3.8956614766662261</v>
      </c>
      <c r="L21" s="43">
        <f t="shared" si="3"/>
        <v>24.932230702355731</v>
      </c>
      <c r="M21" s="43">
        <f t="shared" si="4"/>
        <v>4.6747932566917001</v>
      </c>
      <c r="N21" s="43">
        <f t="shared" si="5"/>
        <v>21.815701864561262</v>
      </c>
      <c r="O21" s="43">
        <f t="shared" si="6"/>
        <v>9.3495865133834002</v>
      </c>
      <c r="P21" s="43">
        <f t="shared" si="7"/>
        <v>0.89043681079841897</v>
      </c>
      <c r="Q21" s="25">
        <f t="shared" si="19"/>
        <v>1865</v>
      </c>
      <c r="R21" s="50">
        <v>1.5457268192881115</v>
      </c>
      <c r="S21" s="50">
        <v>46.747642793164182</v>
      </c>
      <c r="T21" s="50">
        <v>5.0026202888155282</v>
      </c>
      <c r="U21" s="50">
        <v>12.498763129065793</v>
      </c>
      <c r="V21" s="50">
        <v>7.123548833553178</v>
      </c>
      <c r="W21" s="50">
        <v>0.68440819460008584</v>
      </c>
      <c r="Y21" s="58">
        <f t="shared" si="8"/>
        <v>2.5202781164529338</v>
      </c>
      <c r="Z21" s="58">
        <f t="shared" si="9"/>
        <v>0.5333366392968486</v>
      </c>
      <c r="AA21" s="58">
        <f t="shared" si="10"/>
        <v>0.93446893563823774</v>
      </c>
      <c r="AB21" s="58">
        <f t="shared" si="11"/>
        <v>1.7454288587827533</v>
      </c>
      <c r="AC21" s="58">
        <f t="shared" si="12"/>
        <v>1.3124899866405337</v>
      </c>
      <c r="AD21" s="59">
        <f t="shared" si="13"/>
        <v>1.3010317787307033</v>
      </c>
      <c r="AE21" s="25">
        <f t="shared" si="20"/>
        <v>1865</v>
      </c>
      <c r="AF21" s="39"/>
      <c r="AG21" s="83">
        <f t="shared" si="14"/>
        <v>6.0089214524132846</v>
      </c>
      <c r="AH21" s="83">
        <f t="shared" si="15"/>
        <v>3.5418739645386603</v>
      </c>
      <c r="AI21" s="83">
        <f t="shared" si="16"/>
        <v>0.5285893180160427</v>
      </c>
      <c r="AJ21" s="84">
        <f t="shared" si="17"/>
        <v>1.6965373450819456</v>
      </c>
    </row>
    <row r="22" spans="1:37" x14ac:dyDescent="0.2">
      <c r="A22" s="25">
        <f t="shared" si="18"/>
        <v>1866</v>
      </c>
      <c r="B22" s="21">
        <v>7.1650238369319945</v>
      </c>
      <c r="C22" s="21">
        <v>66.138674281138748</v>
      </c>
      <c r="D22" s="21">
        <v>8.8184899041518339</v>
      </c>
      <c r="E22" s="21">
        <v>33.069337140569374</v>
      </c>
      <c r="F22" s="21">
        <v>26.4554697124555</v>
      </c>
      <c r="G22" s="21">
        <v>1.4172573060244018</v>
      </c>
      <c r="H22" s="21"/>
      <c r="I22" s="26">
        <v>2.1246929339396301</v>
      </c>
      <c r="J22" s="42"/>
      <c r="K22" s="43">
        <f t="shared" si="2"/>
        <v>3.3722632209476617</v>
      </c>
      <c r="L22" s="43">
        <f t="shared" si="3"/>
        <v>31.128580146639663</v>
      </c>
      <c r="M22" s="43">
        <f t="shared" si="4"/>
        <v>4.1504773528852885</v>
      </c>
      <c r="N22" s="43">
        <f t="shared" si="5"/>
        <v>15.564290073319832</v>
      </c>
      <c r="O22" s="43">
        <f t="shared" si="6"/>
        <v>12.451432058655866</v>
      </c>
      <c r="P22" s="43">
        <f t="shared" si="7"/>
        <v>0.66704100314227854</v>
      </c>
      <c r="Q22" s="25">
        <f t="shared" si="19"/>
        <v>1866</v>
      </c>
      <c r="R22" s="50">
        <v>1.773049210857093</v>
      </c>
      <c r="S22" s="50">
        <v>47.730198146238962</v>
      </c>
      <c r="T22" s="50">
        <v>4.9838828819728134</v>
      </c>
      <c r="U22" s="50">
        <v>13.020839848826133</v>
      </c>
      <c r="V22" s="50">
        <v>7.5841950436846597</v>
      </c>
      <c r="W22" s="50">
        <v>0.71422958968615158</v>
      </c>
      <c r="Y22" s="58">
        <f t="shared" si="8"/>
        <v>1.9019569227396163</v>
      </c>
      <c r="Z22" s="58">
        <f t="shared" si="9"/>
        <v>0.65217789482595157</v>
      </c>
      <c r="AA22" s="58">
        <f t="shared" si="10"/>
        <v>0.83277987287742383</v>
      </c>
      <c r="AB22" s="58">
        <f t="shared" si="11"/>
        <v>1.1953368794965247</v>
      </c>
      <c r="AC22" s="58">
        <f t="shared" si="12"/>
        <v>1.6417605279052183</v>
      </c>
      <c r="AD22" s="59">
        <f t="shared" si="13"/>
        <v>0.93393078748724379</v>
      </c>
      <c r="AE22" s="25">
        <f t="shared" si="20"/>
        <v>1866</v>
      </c>
      <c r="AF22" s="39"/>
      <c r="AG22" s="83">
        <f t="shared" si="14"/>
        <v>4.9919088708181532</v>
      </c>
      <c r="AH22" s="83">
        <f t="shared" si="15"/>
        <v>3.7936755548582801</v>
      </c>
      <c r="AI22" s="83">
        <f t="shared" si="16"/>
        <v>0.27448302332453173</v>
      </c>
      <c r="AJ22" s="84">
        <f t="shared" si="17"/>
        <v>1.3158502351170713</v>
      </c>
    </row>
    <row r="23" spans="1:37" x14ac:dyDescent="0.2">
      <c r="A23" s="25">
        <f t="shared" si="18"/>
        <v>1867</v>
      </c>
      <c r="B23" s="21">
        <v>3.8580897583479969</v>
      </c>
      <c r="C23" s="21">
        <v>52.910939424911</v>
      </c>
      <c r="D23" s="21">
        <v>8.8184899041518339</v>
      </c>
      <c r="E23" s="21">
        <v>39.683204568683252</v>
      </c>
      <c r="F23" s="21">
        <v>16.534668570284687</v>
      </c>
      <c r="G23" s="21">
        <v>1.6534668570284687</v>
      </c>
      <c r="H23" s="21"/>
      <c r="I23" s="26">
        <v>2.1046722702511529</v>
      </c>
      <c r="J23" s="42"/>
      <c r="K23" s="43">
        <f t="shared" si="2"/>
        <v>1.8331071363845197</v>
      </c>
      <c r="L23" s="43">
        <f t="shared" si="3"/>
        <v>25.139752242089966</v>
      </c>
      <c r="M23" s="43">
        <f t="shared" si="4"/>
        <v>4.1899587070149948</v>
      </c>
      <c r="N23" s="43">
        <f t="shared" si="5"/>
        <v>18.854814181567477</v>
      </c>
      <c r="O23" s="43">
        <f t="shared" si="6"/>
        <v>7.8561725756531144</v>
      </c>
      <c r="P23" s="43">
        <f t="shared" si="7"/>
        <v>0.78561725756531142</v>
      </c>
      <c r="Q23" s="25">
        <f t="shared" si="19"/>
        <v>1867</v>
      </c>
      <c r="R23" s="50">
        <v>2.0961474426193258</v>
      </c>
      <c r="S23" s="50">
        <v>39.65455448692758</v>
      </c>
      <c r="T23" s="50">
        <v>5.1936608195296072</v>
      </c>
      <c r="U23" s="50">
        <v>12.424802364228043</v>
      </c>
      <c r="V23" s="50">
        <v>7.8528852241637397</v>
      </c>
      <c r="W23" s="50">
        <v>0.9374542823599793</v>
      </c>
      <c r="Y23" s="58">
        <f t="shared" si="8"/>
        <v>0.87451249807784825</v>
      </c>
      <c r="Z23" s="58">
        <f t="shared" si="9"/>
        <v>0.63396884840497891</v>
      </c>
      <c r="AA23" s="58">
        <f t="shared" si="10"/>
        <v>0.8067447707134795</v>
      </c>
      <c r="AB23" s="58">
        <f t="shared" si="11"/>
        <v>1.5175142130108992</v>
      </c>
      <c r="AC23" s="58">
        <f t="shared" si="12"/>
        <v>1.0004186170299878</v>
      </c>
      <c r="AD23" s="59">
        <f t="shared" si="13"/>
        <v>0.8380326084676597</v>
      </c>
      <c r="AE23" s="25">
        <f t="shared" si="20"/>
        <v>1867</v>
      </c>
      <c r="AF23" s="39"/>
      <c r="AG23" s="83">
        <f t="shared" si="14"/>
        <v>4.26277382790924</v>
      </c>
      <c r="AH23" s="83">
        <f t="shared" si="15"/>
        <v>4.1356234579470028</v>
      </c>
      <c r="AI23" s="83">
        <f t="shared" si="16"/>
        <v>3.0281988784476858E-2</v>
      </c>
      <c r="AJ23" s="84">
        <f t="shared" si="17"/>
        <v>1.0307451515485304</v>
      </c>
      <c r="AK23" s="2" t="s">
        <v>169</v>
      </c>
    </row>
    <row r="24" spans="1:37" s="94" customFormat="1" ht="18" x14ac:dyDescent="0.2">
      <c r="A24" s="96">
        <f t="shared" si="18"/>
        <v>1868</v>
      </c>
      <c r="B24" s="97">
        <v>4.4092454381119968</v>
      </c>
      <c r="C24" s="97">
        <v>52.910939424911</v>
      </c>
      <c r="D24" s="97">
        <v>8.8184899041518339</v>
      </c>
      <c r="E24" s="97">
        <v>33.069337140569374</v>
      </c>
      <c r="F24" s="97">
        <v>19.841602284341626</v>
      </c>
      <c r="G24" s="97">
        <v>2.1258859590366028</v>
      </c>
      <c r="H24" s="97"/>
      <c r="I24" s="98">
        <v>2.1030038816104462</v>
      </c>
      <c r="J24" s="99"/>
      <c r="K24" s="100">
        <f t="shared" si="2"/>
        <v>2.0966416071165157</v>
      </c>
      <c r="L24" s="100">
        <f t="shared" si="3"/>
        <v>25.159696512016261</v>
      </c>
      <c r="M24" s="100">
        <f t="shared" si="4"/>
        <v>4.1932827520027107</v>
      </c>
      <c r="N24" s="100">
        <f t="shared" si="5"/>
        <v>15.724810320010162</v>
      </c>
      <c r="O24" s="100">
        <f t="shared" si="6"/>
        <v>9.4348861920060987</v>
      </c>
      <c r="P24" s="100">
        <f t="shared" si="7"/>
        <v>1.0108806634292249</v>
      </c>
      <c r="Q24" s="101">
        <f t="shared" si="19"/>
        <v>1868</v>
      </c>
      <c r="R24" s="100">
        <v>2.1532422515693104</v>
      </c>
      <c r="S24" s="100">
        <v>37.855596548158232</v>
      </c>
      <c r="T24" s="100">
        <v>4.983461999829176</v>
      </c>
      <c r="U24" s="100">
        <v>12.307473592558509</v>
      </c>
      <c r="V24" s="100">
        <v>6.9350969272345893</v>
      </c>
      <c r="W24" s="100">
        <v>0.95923933655556937</v>
      </c>
      <c r="X24" s="102"/>
      <c r="Y24" s="100">
        <f t="shared" si="8"/>
        <v>0.97371375914087543</v>
      </c>
      <c r="Z24" s="100">
        <f t="shared" si="9"/>
        <v>0.66462290404033642</v>
      </c>
      <c r="AA24" s="100">
        <f t="shared" si="10"/>
        <v>0.84143969636899985</v>
      </c>
      <c r="AB24" s="100">
        <f t="shared" si="11"/>
        <v>1.2776635433544934</v>
      </c>
      <c r="AC24" s="100">
        <f t="shared" si="12"/>
        <v>1.3604548416554454</v>
      </c>
      <c r="AD24" s="103">
        <f t="shared" si="13"/>
        <v>1.0538357059658217</v>
      </c>
      <c r="AE24" s="91">
        <f t="shared" si="20"/>
        <v>1868</v>
      </c>
      <c r="AF24" s="138"/>
      <c r="AG24" s="83">
        <f t="shared" si="14"/>
        <v>4.4231892752893254</v>
      </c>
      <c r="AH24" s="83">
        <f t="shared" si="15"/>
        <v>4.1078654667948387</v>
      </c>
      <c r="AI24" s="92">
        <f t="shared" si="16"/>
        <v>7.3957448935102241E-2</v>
      </c>
      <c r="AJ24" s="93">
        <f t="shared" si="17"/>
        <v>1.0767609871947725</v>
      </c>
      <c r="AK24" s="92">
        <f>EXP(AVERAGE(AI22:AI26))</f>
        <v>1.0597851045277442</v>
      </c>
    </row>
    <row r="25" spans="1:37" s="94" customFormat="1" ht="18" x14ac:dyDescent="0.2">
      <c r="A25" s="104">
        <f t="shared" si="18"/>
        <v>1869</v>
      </c>
      <c r="B25" s="105">
        <v>3.8580897583479969</v>
      </c>
      <c r="C25" s="105">
        <v>52.910939424911</v>
      </c>
      <c r="D25" s="105">
        <v>8.8184899041518339</v>
      </c>
      <c r="E25" s="105">
        <v>39.683204568683252</v>
      </c>
      <c r="F25" s="105">
        <v>13.22773485622775</v>
      </c>
      <c r="G25" s="105">
        <v>0.94483820401626784</v>
      </c>
      <c r="H25" s="105"/>
      <c r="I25" s="106">
        <v>2.1005012986493874</v>
      </c>
      <c r="J25" s="107"/>
      <c r="K25" s="95">
        <f t="shared" si="2"/>
        <v>1.8367471426124473</v>
      </c>
      <c r="L25" s="95">
        <f t="shared" si="3"/>
        <v>25.189672321998795</v>
      </c>
      <c r="M25" s="95">
        <f t="shared" si="4"/>
        <v>4.1982787203331329</v>
      </c>
      <c r="N25" s="108">
        <f t="shared" si="5"/>
        <v>18.892254241499099</v>
      </c>
      <c r="O25" s="95">
        <f t="shared" si="6"/>
        <v>6.2974180804996989</v>
      </c>
      <c r="P25" s="95">
        <f t="shared" si="7"/>
        <v>0.44981557717854992</v>
      </c>
      <c r="Q25" s="109">
        <f t="shared" si="19"/>
        <v>1869</v>
      </c>
      <c r="R25" s="95">
        <v>1.7801016025915748</v>
      </c>
      <c r="S25" s="95">
        <v>37.407437294128712</v>
      </c>
      <c r="T25" s="95">
        <v>5.0366367246087957</v>
      </c>
      <c r="U25" s="108">
        <v>14.199466586822679</v>
      </c>
      <c r="V25" s="95">
        <v>7.4542679144368469</v>
      </c>
      <c r="W25" s="95">
        <v>0.8575284233113819</v>
      </c>
      <c r="X25" s="110"/>
      <c r="Y25" s="95">
        <f t="shared" si="8"/>
        <v>1.0318215207145507</v>
      </c>
      <c r="Z25" s="95">
        <f t="shared" si="9"/>
        <v>0.67338674189136294</v>
      </c>
      <c r="AA25" s="95">
        <f t="shared" si="10"/>
        <v>0.83354804999545018</v>
      </c>
      <c r="AB25" s="95">
        <f t="shared" si="11"/>
        <v>1.3304904184944102</v>
      </c>
      <c r="AC25" s="95">
        <f t="shared" si="12"/>
        <v>0.84480704916754457</v>
      </c>
      <c r="AD25" s="111">
        <f t="shared" si="13"/>
        <v>0.52454888368780617</v>
      </c>
      <c r="AE25" s="91">
        <f t="shared" si="20"/>
        <v>1869</v>
      </c>
      <c r="AF25" s="138"/>
      <c r="AG25" s="83">
        <f t="shared" si="14"/>
        <v>3.8944358864924027</v>
      </c>
      <c r="AH25" s="83">
        <f t="shared" si="15"/>
        <v>3.9987904704417123</v>
      </c>
      <c r="AI25" s="92">
        <f t="shared" si="16"/>
        <v>-2.6443094338567057E-2</v>
      </c>
      <c r="AJ25" s="93">
        <f t="shared" si="17"/>
        <v>0.97390346287941842</v>
      </c>
    </row>
    <row r="26" spans="1:37" s="89" customFormat="1" ht="18" x14ac:dyDescent="0.2">
      <c r="A26" s="112">
        <f t="shared" si="18"/>
        <v>1870</v>
      </c>
      <c r="B26" s="113">
        <v>3.8580897583479969</v>
      </c>
      <c r="C26" s="113">
        <v>52.910939424911</v>
      </c>
      <c r="D26" s="113">
        <v>8.8184899041518339</v>
      </c>
      <c r="E26" s="113">
        <v>33.069337140569374</v>
      </c>
      <c r="F26" s="113">
        <v>13.22773485622775</v>
      </c>
      <c r="G26" s="113">
        <v>1.1810477550203347</v>
      </c>
      <c r="H26" s="113"/>
      <c r="I26" s="114">
        <v>2.1046722702511529</v>
      </c>
      <c r="J26" s="115"/>
      <c r="K26" s="90">
        <f t="shared" si="2"/>
        <v>1.8331071363845197</v>
      </c>
      <c r="L26" s="90">
        <f t="shared" si="3"/>
        <v>25.139752242089966</v>
      </c>
      <c r="M26" s="90">
        <f t="shared" si="4"/>
        <v>4.1899587070149948</v>
      </c>
      <c r="N26" s="116">
        <f t="shared" si="5"/>
        <v>15.712345151306229</v>
      </c>
      <c r="O26" s="90">
        <f t="shared" si="6"/>
        <v>6.2849380605224914</v>
      </c>
      <c r="P26" s="90">
        <f t="shared" si="7"/>
        <v>0.56115518397522235</v>
      </c>
      <c r="Q26" s="117">
        <f t="shared" si="19"/>
        <v>1870</v>
      </c>
      <c r="R26" s="118">
        <v>1.8338826886888213</v>
      </c>
      <c r="S26" s="90"/>
      <c r="T26" s="90">
        <v>5.440907184089709</v>
      </c>
      <c r="U26" s="119">
        <v>13.52890353819741</v>
      </c>
      <c r="V26" s="90">
        <v>7.5353012744454118</v>
      </c>
      <c r="W26" s="90">
        <v>0.85679217134276742</v>
      </c>
      <c r="X26" s="120"/>
      <c r="Y26" s="90">
        <f t="shared" si="8"/>
        <v>0.99957709819222074</v>
      </c>
      <c r="Z26" s="120"/>
      <c r="AA26" s="90">
        <f t="shared" ref="AA26:AA58" si="21">M26/T26</f>
        <v>0.77008457693732846</v>
      </c>
      <c r="AB26" s="90">
        <f t="shared" ref="AB26:AB61" si="22">N26/U26</f>
        <v>1.1613908774605499</v>
      </c>
      <c r="AC26" s="90">
        <f t="shared" ref="AC26:AC58" si="23">O26/V26</f>
        <v>0.83406592936591706</v>
      </c>
      <c r="AD26" s="121">
        <f t="shared" ref="AD26:AD58" si="24">P26/W26</f>
        <v>0.65494900950807966</v>
      </c>
      <c r="AE26" s="86">
        <f t="shared" si="20"/>
        <v>1870</v>
      </c>
      <c r="AF26" s="139"/>
      <c r="AG26" s="83">
        <f t="shared" si="14"/>
        <v>3.7839752833481222</v>
      </c>
      <c r="AH26" s="83">
        <f t="shared" si="15"/>
        <v>4.0258002300203026</v>
      </c>
      <c r="AI26" s="87">
        <f t="shared" si="16"/>
        <v>-6.1948586737784701E-2</v>
      </c>
      <c r="AJ26" s="88">
        <f t="shared" si="17"/>
        <v>0.93993121047862771</v>
      </c>
    </row>
    <row r="27" spans="1:37" s="94" customFormat="1" ht="18" x14ac:dyDescent="0.2">
      <c r="A27" s="104">
        <f t="shared" si="18"/>
        <v>1871</v>
      </c>
      <c r="B27" s="105">
        <v>3.8580897583479969</v>
      </c>
      <c r="C27" s="105">
        <v>59.52480685302487</v>
      </c>
      <c r="D27" s="105">
        <v>8.8184899041518339</v>
      </c>
      <c r="E27" s="105">
        <v>33.069337140569374</v>
      </c>
      <c r="F27" s="105">
        <v>16.534668570284687</v>
      </c>
      <c r="G27" s="105">
        <v>0.94483820401626784</v>
      </c>
      <c r="H27" s="105"/>
      <c r="I27" s="106">
        <v>2.1030038816104462</v>
      </c>
      <c r="J27" s="107"/>
      <c r="K27" s="95">
        <f t="shared" si="2"/>
        <v>1.8345614062269513</v>
      </c>
      <c r="L27" s="95">
        <f t="shared" si="3"/>
        <v>28.304658576018291</v>
      </c>
      <c r="M27" s="95">
        <f t="shared" si="4"/>
        <v>4.1932827520027107</v>
      </c>
      <c r="N27" s="108">
        <f t="shared" si="5"/>
        <v>15.724810320010162</v>
      </c>
      <c r="O27" s="95">
        <f t="shared" si="6"/>
        <v>7.8624051600050811</v>
      </c>
      <c r="P27" s="95">
        <f t="shared" si="7"/>
        <v>0.4492802948574332</v>
      </c>
      <c r="Q27" s="109">
        <f t="shared" si="19"/>
        <v>1871</v>
      </c>
      <c r="R27" s="122">
        <v>2.0647547705303979</v>
      </c>
      <c r="S27" s="95"/>
      <c r="T27" s="95">
        <v>5.6285667171799973</v>
      </c>
      <c r="U27" s="123">
        <v>14.644962205897825</v>
      </c>
      <c r="V27" s="95">
        <v>7.4208250377131799</v>
      </c>
      <c r="W27" s="95">
        <v>0.85679217134276742</v>
      </c>
      <c r="X27" s="110"/>
      <c r="Y27" s="95">
        <f t="shared" si="8"/>
        <v>0.88851297617086311</v>
      </c>
      <c r="Z27" s="110"/>
      <c r="AA27" s="95">
        <f t="shared" si="21"/>
        <v>0.7450000973078299</v>
      </c>
      <c r="AB27" s="95">
        <f t="shared" si="22"/>
        <v>1.0737351246749862</v>
      </c>
      <c r="AC27" s="95">
        <f t="shared" si="23"/>
        <v>1.0595055293781701</v>
      </c>
      <c r="AD27" s="111">
        <f t="shared" si="24"/>
        <v>0.52437488329675064</v>
      </c>
      <c r="AE27" s="91">
        <f t="shared" si="20"/>
        <v>1871</v>
      </c>
      <c r="AF27" s="138"/>
      <c r="AG27" s="83">
        <f t="shared" si="14"/>
        <v>3.7422295093570357</v>
      </c>
      <c r="AH27" s="83">
        <f t="shared" si="15"/>
        <v>4.3082553295933046</v>
      </c>
      <c r="AI27" s="92">
        <f t="shared" si="16"/>
        <v>-0.14085146693489231</v>
      </c>
      <c r="AJ27" s="93">
        <f t="shared" si="17"/>
        <v>0.86861832065795863</v>
      </c>
    </row>
    <row r="28" spans="1:37" s="94" customFormat="1" ht="18" x14ac:dyDescent="0.2">
      <c r="A28" s="124">
        <f t="shared" si="18"/>
        <v>1872</v>
      </c>
      <c r="B28" s="125">
        <v>3.8580897583479969</v>
      </c>
      <c r="C28" s="125">
        <v>46.297071996797122</v>
      </c>
      <c r="D28" s="125">
        <v>8.8184899041518339</v>
      </c>
      <c r="E28" s="125">
        <v>26.4554697124555</v>
      </c>
      <c r="F28" s="125">
        <v>19.841602284341626</v>
      </c>
      <c r="G28" s="125">
        <v>1.1810477550203347</v>
      </c>
      <c r="H28" s="125"/>
      <c r="I28" s="126">
        <v>2.096330327047621</v>
      </c>
      <c r="J28" s="127"/>
      <c r="K28" s="128">
        <f t="shared" si="2"/>
        <v>1.8404016335448241</v>
      </c>
      <c r="L28" s="128">
        <f t="shared" si="3"/>
        <v>22.084817168103402</v>
      </c>
      <c r="M28" s="128">
        <f t="shared" si="4"/>
        <v>4.2066318415435058</v>
      </c>
      <c r="N28" s="129">
        <f t="shared" si="5"/>
        <v>12.619895524630516</v>
      </c>
      <c r="O28" s="128">
        <f t="shared" si="6"/>
        <v>9.4649216434728878</v>
      </c>
      <c r="P28" s="128">
        <f t="shared" si="7"/>
        <v>0.56338819306386223</v>
      </c>
      <c r="Q28" s="130">
        <f t="shared" si="19"/>
        <v>1872</v>
      </c>
      <c r="R28" s="131">
        <v>2.2439384565125589</v>
      </c>
      <c r="S28" s="128"/>
      <c r="T28" s="128">
        <v>5.5095900529493784</v>
      </c>
      <c r="U28" s="132">
        <v>14.126640326410238</v>
      </c>
      <c r="V28" s="128">
        <v>7.2584130739326973</v>
      </c>
      <c r="W28" s="128">
        <v>0.95313321807718632</v>
      </c>
      <c r="X28" s="133"/>
      <c r="Y28" s="128">
        <f t="shared" si="8"/>
        <v>0.82016582415771966</v>
      </c>
      <c r="Z28" s="133"/>
      <c r="AA28" s="128">
        <f t="shared" si="21"/>
        <v>0.76351086035731885</v>
      </c>
      <c r="AB28" s="128">
        <f t="shared" si="22"/>
        <v>0.89334018797358283</v>
      </c>
      <c r="AC28" s="128">
        <f t="shared" si="23"/>
        <v>1.3039932485331367</v>
      </c>
      <c r="AD28" s="134">
        <f t="shared" si="24"/>
        <v>0.5910907125872914</v>
      </c>
      <c r="AE28" s="91">
        <f t="shared" si="20"/>
        <v>1872</v>
      </c>
      <c r="AF28" s="138"/>
      <c r="AG28" s="83">
        <f t="shared" si="14"/>
        <v>3.6619147885080534</v>
      </c>
      <c r="AH28" s="83">
        <f t="shared" si="15"/>
        <v>4.4217833057593019</v>
      </c>
      <c r="AI28" s="92">
        <f t="shared" si="16"/>
        <v>-0.18855690069328046</v>
      </c>
      <c r="AJ28" s="93">
        <f t="shared" si="17"/>
        <v>0.82815337959652358</v>
      </c>
    </row>
    <row r="29" spans="1:37" x14ac:dyDescent="0.2">
      <c r="A29" s="25">
        <f t="shared" si="18"/>
        <v>1873</v>
      </c>
      <c r="B29" s="21">
        <v>4.4092454381119968</v>
      </c>
      <c r="C29" s="21">
        <v>46.297071996797122</v>
      </c>
      <c r="D29" s="21">
        <v>8.8184899041518339</v>
      </c>
      <c r="E29" s="21">
        <v>33.069337140569374</v>
      </c>
      <c r="F29" s="21">
        <v>11.023112380189792</v>
      </c>
      <c r="G29" s="21">
        <v>0.83460708021436991</v>
      </c>
      <c r="H29" s="21"/>
      <c r="I29" s="26">
        <v>2.0596257769520796</v>
      </c>
      <c r="J29" s="42"/>
      <c r="K29" s="43">
        <f t="shared" si="2"/>
        <v>2.1407993080359398</v>
      </c>
      <c r="L29" s="43">
        <f t="shared" si="3"/>
        <v>22.478390256558871</v>
      </c>
      <c r="M29" s="43">
        <f t="shared" si="4"/>
        <v>4.2815981441064519</v>
      </c>
      <c r="N29" s="56">
        <f t="shared" si="5"/>
        <v>16.055993040399194</v>
      </c>
      <c r="O29" s="43">
        <f t="shared" si="6"/>
        <v>5.3519976801330653</v>
      </c>
      <c r="P29" s="43">
        <f t="shared" si="7"/>
        <v>0.40522268149578922</v>
      </c>
      <c r="Q29" s="25">
        <f t="shared" si="19"/>
        <v>1873</v>
      </c>
      <c r="R29" s="54">
        <v>1.8739919090975685</v>
      </c>
      <c r="T29" s="50">
        <v>5.2320138851543092</v>
      </c>
      <c r="U29" s="57">
        <v>13.831912183848791</v>
      </c>
      <c r="V29" s="50">
        <v>7.5791643550440098</v>
      </c>
      <c r="W29" s="50">
        <v>1.0057995557036969</v>
      </c>
      <c r="Y29" s="60">
        <f t="shared" si="8"/>
        <v>1.1423738265053951</v>
      </c>
      <c r="AA29" s="58">
        <f t="shared" si="21"/>
        <v>0.81834609733268582</v>
      </c>
      <c r="AB29" s="58">
        <f t="shared" si="22"/>
        <v>1.1607934482946913</v>
      </c>
      <c r="AC29" s="58">
        <f t="shared" si="23"/>
        <v>0.70614614348232962</v>
      </c>
      <c r="AD29" s="59">
        <f t="shared" si="24"/>
        <v>0.40288612099483329</v>
      </c>
      <c r="AE29" s="25">
        <f t="shared" si="20"/>
        <v>1873</v>
      </c>
      <c r="AF29" s="39"/>
      <c r="AG29" s="83">
        <f t="shared" si="14"/>
        <v>3.8046498672007836</v>
      </c>
      <c r="AH29" s="83">
        <f t="shared" si="15"/>
        <v>4.1497247224421985</v>
      </c>
      <c r="AI29" s="83">
        <f t="shared" si="16"/>
        <v>-8.6818032153792621E-2</v>
      </c>
      <c r="AJ29" s="84">
        <f t="shared" si="17"/>
        <v>0.91684391656747499</v>
      </c>
    </row>
    <row r="30" spans="1:37" x14ac:dyDescent="0.2">
      <c r="A30" s="25">
        <f t="shared" si="18"/>
        <v>1874</v>
      </c>
      <c r="B30" s="21">
        <v>3.8580897583479969</v>
      </c>
      <c r="C30" s="21">
        <v>46.297071996797122</v>
      </c>
      <c r="D30" s="21">
        <v>8.8184899041518339</v>
      </c>
      <c r="E30" s="21">
        <v>41.887827044721206</v>
      </c>
      <c r="F30" s="21">
        <v>13.22773485622775</v>
      </c>
      <c r="G30" s="21">
        <v>1.1180585414192503</v>
      </c>
      <c r="H30" s="21"/>
      <c r="I30" s="26">
        <v>2.0270921984583046</v>
      </c>
      <c r="J30" s="42"/>
      <c r="K30" s="43">
        <f t="shared" si="2"/>
        <v>1.9032630885177542</v>
      </c>
      <c r="L30" s="43">
        <f t="shared" si="3"/>
        <v>22.8391545446271</v>
      </c>
      <c r="M30" s="43">
        <f t="shared" si="4"/>
        <v>4.3503151513575427</v>
      </c>
      <c r="N30" s="56">
        <f t="shared" si="5"/>
        <v>20.663996968948325</v>
      </c>
      <c r="O30" s="43">
        <f t="shared" si="6"/>
        <v>6.5254727270363144</v>
      </c>
      <c r="P30" s="43">
        <f t="shared" si="7"/>
        <v>0.55155781383283131</v>
      </c>
      <c r="Q30" s="25">
        <f t="shared" si="19"/>
        <v>1874</v>
      </c>
      <c r="R30" s="54">
        <v>1.785064052300114</v>
      </c>
      <c r="T30" s="50">
        <v>4.723732264103373</v>
      </c>
      <c r="U30" s="57">
        <v>14.657430373187761</v>
      </c>
      <c r="V30" s="50">
        <v>6.9105388682364275</v>
      </c>
      <c r="W30" s="50">
        <v>0.93129592322073862</v>
      </c>
      <c r="Y30" s="60">
        <f t="shared" si="8"/>
        <v>1.0662155714050354</v>
      </c>
      <c r="AA30" s="58">
        <f t="shared" si="21"/>
        <v>0.92094871346043361</v>
      </c>
      <c r="AB30" s="58">
        <f t="shared" si="22"/>
        <v>1.4097966998873235</v>
      </c>
      <c r="AC30" s="58">
        <f t="shared" si="23"/>
        <v>0.94427842046153165</v>
      </c>
      <c r="AD30" s="59">
        <f t="shared" si="24"/>
        <v>0.59224764124957885</v>
      </c>
      <c r="AE30" s="25">
        <f t="shared" si="20"/>
        <v>1874</v>
      </c>
      <c r="AF30" s="39"/>
      <c r="AG30" s="83">
        <f t="shared" si="14"/>
        <v>4.1966935447705023</v>
      </c>
      <c r="AH30" s="83">
        <f t="shared" si="15"/>
        <v>4.0250418751773216</v>
      </c>
      <c r="AI30" s="83">
        <f t="shared" si="16"/>
        <v>4.1761649412038443E-2</v>
      </c>
      <c r="AJ30" s="84">
        <f t="shared" si="17"/>
        <v>1.0426459338601581</v>
      </c>
    </row>
    <row r="31" spans="1:37" x14ac:dyDescent="0.2">
      <c r="A31" s="25">
        <f t="shared" si="18"/>
        <v>1875</v>
      </c>
      <c r="B31" s="21">
        <v>3.3069340785839976</v>
      </c>
      <c r="C31" s="21">
        <v>46.297071996797122</v>
      </c>
      <c r="D31" s="21">
        <v>9.9208011421708129</v>
      </c>
      <c r="E31" s="21">
        <v>33.069337140569374</v>
      </c>
      <c r="F31" s="21">
        <v>19.841602284341626</v>
      </c>
      <c r="G31" s="21">
        <v>1.3070261822225038</v>
      </c>
      <c r="H31" s="21"/>
      <c r="I31" s="26">
        <v>1.9770405392371118</v>
      </c>
      <c r="J31" s="42"/>
      <c r="K31" s="43">
        <f t="shared" si="2"/>
        <v>1.6726688264369414</v>
      </c>
      <c r="L31" s="43">
        <f t="shared" si="3"/>
        <v>23.417360988794872</v>
      </c>
      <c r="M31" s="43">
        <f t="shared" si="4"/>
        <v>5.0180059261703303</v>
      </c>
      <c r="N31" s="56">
        <f t="shared" si="5"/>
        <v>16.726686420567766</v>
      </c>
      <c r="O31" s="43">
        <f t="shared" si="6"/>
        <v>10.036011852340661</v>
      </c>
      <c r="P31" s="43">
        <f t="shared" si="7"/>
        <v>0.66110236805101175</v>
      </c>
      <c r="Q31" s="25">
        <f t="shared" si="19"/>
        <v>1875</v>
      </c>
      <c r="R31" s="54">
        <v>1.6667527184033621</v>
      </c>
      <c r="T31" s="50">
        <v>4.2100584165273549</v>
      </c>
      <c r="U31" s="57">
        <v>14.488618346725019</v>
      </c>
      <c r="V31" s="50">
        <v>7.3541222367860408</v>
      </c>
      <c r="W31" s="50">
        <v>0.89918219859160353</v>
      </c>
      <c r="Y31" s="60">
        <f t="shared" si="8"/>
        <v>1.0035494815567161</v>
      </c>
      <c r="AA31" s="58">
        <f t="shared" si="21"/>
        <v>1.1919088596184864</v>
      </c>
      <c r="AB31" s="58">
        <f t="shared" si="22"/>
        <v>1.1544707728703916</v>
      </c>
      <c r="AC31" s="58">
        <f t="shared" si="23"/>
        <v>1.3646784115362598</v>
      </c>
      <c r="AD31" s="59">
        <f t="shared" si="24"/>
        <v>0.73522626347196574</v>
      </c>
      <c r="AE31" s="25">
        <f t="shared" si="20"/>
        <v>1875</v>
      </c>
      <c r="AF31" s="39"/>
      <c r="AG31" s="83">
        <f t="shared" si="14"/>
        <v>4.0736819656279479</v>
      </c>
      <c r="AH31" s="83">
        <f t="shared" si="15"/>
        <v>3.8569723454623199</v>
      </c>
      <c r="AI31" s="83">
        <f t="shared" si="16"/>
        <v>5.4664741115967794E-2</v>
      </c>
      <c r="AJ31" s="84">
        <f t="shared" si="17"/>
        <v>1.0561864594182488</v>
      </c>
    </row>
    <row r="32" spans="1:37" x14ac:dyDescent="0.2">
      <c r="A32" s="25">
        <f t="shared" si="18"/>
        <v>1876</v>
      </c>
      <c r="B32" s="21">
        <v>3.8580897583479969</v>
      </c>
      <c r="C32" s="21">
        <v>46.297071996797122</v>
      </c>
      <c r="D32" s="21">
        <v>8.8184899041518339</v>
      </c>
      <c r="E32" s="21">
        <v>33.069337140569374</v>
      </c>
      <c r="F32" s="21">
        <v>15.432357332265708</v>
      </c>
      <c r="G32" s="21">
        <v>1.1180585414192503</v>
      </c>
      <c r="H32" s="21"/>
      <c r="I32" s="26">
        <v>1.8335591161363591</v>
      </c>
      <c r="J32" s="42"/>
      <c r="K32" s="43">
        <f t="shared" si="2"/>
        <v>2.1041534600082543</v>
      </c>
      <c r="L32" s="43">
        <f t="shared" si="3"/>
        <v>25.249838736780646</v>
      </c>
      <c r="M32" s="43">
        <f t="shared" si="4"/>
        <v>4.8094930927201238</v>
      </c>
      <c r="N32" s="56">
        <f t="shared" si="5"/>
        <v>18.035599097700462</v>
      </c>
      <c r="O32" s="43">
        <f t="shared" si="6"/>
        <v>8.4166129122602147</v>
      </c>
      <c r="P32" s="43">
        <f t="shared" si="7"/>
        <v>0.60977501711272986</v>
      </c>
      <c r="Q32" s="25">
        <f t="shared" si="19"/>
        <v>1876</v>
      </c>
      <c r="R32" s="54">
        <v>1.8813827950675361</v>
      </c>
      <c r="T32" s="50">
        <v>4.4353592790968674</v>
      </c>
      <c r="U32" s="57">
        <v>15.002073120615483</v>
      </c>
      <c r="V32" s="50">
        <v>7.615217502334195</v>
      </c>
      <c r="W32" s="50">
        <v>0.99552325365760885</v>
      </c>
      <c r="Y32" s="60">
        <f t="shared" si="8"/>
        <v>1.118407942033254</v>
      </c>
      <c r="AA32" s="58">
        <f t="shared" si="21"/>
        <v>1.0843525383358432</v>
      </c>
      <c r="AB32" s="58">
        <f t="shared" si="22"/>
        <v>1.2022071184892695</v>
      </c>
      <c r="AC32" s="58">
        <f t="shared" si="23"/>
        <v>1.1052360500117533</v>
      </c>
      <c r="AD32" s="59">
        <f t="shared" si="24"/>
        <v>0.61251710080340349</v>
      </c>
      <c r="AE32" s="25">
        <f t="shared" si="20"/>
        <v>1876</v>
      </c>
      <c r="AF32" s="39"/>
      <c r="AG32" s="83">
        <f t="shared" si="14"/>
        <v>4.3653315365866776</v>
      </c>
      <c r="AH32" s="83">
        <f t="shared" si="15"/>
        <v>4.1576074029522125</v>
      </c>
      <c r="AI32" s="83">
        <f t="shared" si="16"/>
        <v>4.8754374512672491E-2</v>
      </c>
      <c r="AJ32" s="84">
        <f t="shared" si="17"/>
        <v>1.0499624215328667</v>
      </c>
    </row>
    <row r="33" spans="1:36" x14ac:dyDescent="0.2">
      <c r="A33" s="25">
        <f t="shared" si="18"/>
        <v>1877</v>
      </c>
      <c r="B33" s="21">
        <v>4.4092454381119968</v>
      </c>
      <c r="C33" s="21">
        <v>52.910939424911</v>
      </c>
      <c r="D33" s="21">
        <v>8.8184899041518339</v>
      </c>
      <c r="E33" s="21">
        <v>39.683204568683252</v>
      </c>
      <c r="F33" s="21">
        <v>13.22773485622775</v>
      </c>
      <c r="G33" s="21">
        <v>1.1180585414192503</v>
      </c>
      <c r="H33" s="21"/>
      <c r="I33" s="26">
        <v>1.9052998276867354</v>
      </c>
      <c r="J33" s="42"/>
      <c r="K33" s="43">
        <f t="shared" si="2"/>
        <v>2.314200302776154</v>
      </c>
      <c r="L33" s="43">
        <f t="shared" si="3"/>
        <v>27.770400572151043</v>
      </c>
      <c r="M33" s="43">
        <f t="shared" si="4"/>
        <v>4.6284000953585069</v>
      </c>
      <c r="N33" s="56">
        <f t="shared" si="5"/>
        <v>20.827800429113282</v>
      </c>
      <c r="O33" s="43">
        <f t="shared" si="6"/>
        <v>6.9426001430377609</v>
      </c>
      <c r="P33" s="43">
        <f t="shared" si="7"/>
        <v>0.58681501209009646</v>
      </c>
      <c r="Q33" s="25">
        <f t="shared" si="19"/>
        <v>1877</v>
      </c>
      <c r="R33" s="54">
        <v>2.0587009288287117</v>
      </c>
      <c r="T33" s="50">
        <v>5.2081577095061116</v>
      </c>
      <c r="U33" s="57">
        <v>15.03739952416058</v>
      </c>
      <c r="V33" s="50">
        <v>8.302658486329376</v>
      </c>
      <c r="W33" s="50">
        <v>1.0276370114970983</v>
      </c>
      <c r="Y33" s="60">
        <f t="shared" si="8"/>
        <v>1.1241070863521723</v>
      </c>
      <c r="AA33" s="58">
        <f t="shared" si="21"/>
        <v>0.88868278449221871</v>
      </c>
      <c r="AB33" s="58">
        <f t="shared" si="22"/>
        <v>1.3850666397237945</v>
      </c>
      <c r="AC33" s="58">
        <f t="shared" si="23"/>
        <v>0.83619001726603592</v>
      </c>
      <c r="AD33" s="59">
        <f t="shared" si="24"/>
        <v>0.57103335664721089</v>
      </c>
      <c r="AE33" s="25">
        <f t="shared" si="20"/>
        <v>1877</v>
      </c>
      <c r="AF33" s="39"/>
      <c r="AG33" s="83">
        <f t="shared" si="14"/>
        <v>4.5911073885443257</v>
      </c>
      <c r="AH33" s="83">
        <f t="shared" si="15"/>
        <v>4.4364004591911801</v>
      </c>
      <c r="AI33" s="83">
        <f t="shared" si="16"/>
        <v>3.4277915840633985E-2</v>
      </c>
      <c r="AJ33" s="84">
        <f t="shared" si="17"/>
        <v>1.0348721741367219</v>
      </c>
    </row>
    <row r="34" spans="1:36" x14ac:dyDescent="0.2">
      <c r="A34" s="25">
        <f t="shared" si="18"/>
        <v>1878</v>
      </c>
      <c r="B34" s="21">
        <v>4.4092454381119968</v>
      </c>
      <c r="C34" s="21">
        <v>46.297071996797122</v>
      </c>
      <c r="D34" s="21">
        <v>8.8184899041518339</v>
      </c>
      <c r="E34" s="21">
        <v>33.069337140569374</v>
      </c>
      <c r="F34" s="21">
        <v>13.22773485622775</v>
      </c>
      <c r="G34" s="21">
        <v>1.354268092423317</v>
      </c>
      <c r="H34" s="21"/>
      <c r="I34" s="26">
        <v>1.8268855615735338</v>
      </c>
      <c r="J34" s="42"/>
      <c r="K34" s="43">
        <f t="shared" si="2"/>
        <v>2.4135312746761346</v>
      </c>
      <c r="L34" s="43">
        <f t="shared" si="3"/>
        <v>25.342075590613629</v>
      </c>
      <c r="M34" s="43">
        <f t="shared" si="4"/>
        <v>4.8270620172597392</v>
      </c>
      <c r="N34" s="56">
        <f t="shared" si="5"/>
        <v>18.101482564724023</v>
      </c>
      <c r="O34" s="43">
        <f t="shared" si="6"/>
        <v>7.2405930258896083</v>
      </c>
      <c r="P34" s="43">
        <f t="shared" si="7"/>
        <v>0.74129880979345986</v>
      </c>
      <c r="Q34" s="25">
        <f t="shared" si="19"/>
        <v>1878</v>
      </c>
      <c r="R34" s="54">
        <v>1.9806875100864278</v>
      </c>
      <c r="T34" s="50">
        <v>4.6345306630778058</v>
      </c>
      <c r="U34" s="57">
        <v>14.300927561365247</v>
      </c>
      <c r="V34" s="50">
        <v>7.5044911956192335</v>
      </c>
      <c r="W34" s="50">
        <v>0.96340971864267044</v>
      </c>
      <c r="Y34" s="60">
        <f t="shared" si="8"/>
        <v>1.218532081605755</v>
      </c>
      <c r="AA34" s="58">
        <f t="shared" si="21"/>
        <v>1.0415427943363897</v>
      </c>
      <c r="AB34" s="58">
        <f t="shared" si="22"/>
        <v>1.2657558390566348</v>
      </c>
      <c r="AC34" s="58">
        <f t="shared" si="23"/>
        <v>0.96483463530696434</v>
      </c>
      <c r="AD34" s="59">
        <f t="shared" si="24"/>
        <v>0.76945332338754235</v>
      </c>
      <c r="AE34" s="25">
        <f t="shared" si="20"/>
        <v>1878</v>
      </c>
      <c r="AF34" s="39"/>
      <c r="AG34" s="83">
        <f t="shared" si="14"/>
        <v>4.6420973629895084</v>
      </c>
      <c r="AH34" s="83">
        <f t="shared" si="15"/>
        <v>4.1704784446840284</v>
      </c>
      <c r="AI34" s="83">
        <f t="shared" si="16"/>
        <v>0.10713551782914571</v>
      </c>
      <c r="AJ34" s="84">
        <f t="shared" si="17"/>
        <v>1.1130850871335007</v>
      </c>
    </row>
    <row r="35" spans="1:36" x14ac:dyDescent="0.2">
      <c r="A35" s="25">
        <f t="shared" si="18"/>
        <v>1879</v>
      </c>
      <c r="B35" s="21">
        <v>3.8580897583479969</v>
      </c>
      <c r="C35" s="21">
        <v>39.683204568683252</v>
      </c>
      <c r="D35" s="21">
        <v>7.716178666132854</v>
      </c>
      <c r="E35" s="21">
        <v>23.148535998398561</v>
      </c>
      <c r="F35" s="21">
        <v>13.22773485622775</v>
      </c>
      <c r="G35" s="21">
        <v>1.4172573060244018</v>
      </c>
      <c r="H35" s="21"/>
      <c r="I35" s="26">
        <v>1.7810048739541069</v>
      </c>
      <c r="J35" s="42"/>
      <c r="K35" s="43">
        <f t="shared" si="2"/>
        <v>2.166243234238006</v>
      </c>
      <c r="L35" s="43">
        <f t="shared" si="3"/>
        <v>22.281356524634539</v>
      </c>
      <c r="M35" s="43">
        <f t="shared" si="4"/>
        <v>4.3324859909011595</v>
      </c>
      <c r="N35" s="56">
        <f t="shared" si="5"/>
        <v>12.997457972703479</v>
      </c>
      <c r="O35" s="43">
        <f t="shared" si="6"/>
        <v>7.4271188415448455</v>
      </c>
      <c r="P35" s="43">
        <f t="shared" si="7"/>
        <v>0.79576273302266198</v>
      </c>
      <c r="Q35" s="25">
        <f t="shared" si="19"/>
        <v>1879</v>
      </c>
      <c r="R35" s="54">
        <v>1.931481109367466</v>
      </c>
      <c r="T35" s="50">
        <v>4.6332141667169582</v>
      </c>
      <c r="U35" s="57">
        <v>12.595698913281256</v>
      </c>
      <c r="V35" s="50">
        <v>6.7030207289626125</v>
      </c>
      <c r="W35" s="50">
        <v>1.0597507119093186</v>
      </c>
      <c r="Y35" s="60">
        <f t="shared" si="8"/>
        <v>1.1215451312114677</v>
      </c>
      <c r="AA35" s="58">
        <f t="shared" si="21"/>
        <v>0.93509296894235927</v>
      </c>
      <c r="AB35" s="58">
        <f t="shared" si="22"/>
        <v>1.0318965277106298</v>
      </c>
      <c r="AC35" s="58">
        <f t="shared" si="23"/>
        <v>1.1080256412535812</v>
      </c>
      <c r="AD35" s="59">
        <f t="shared" si="24"/>
        <v>0.75089615329341186</v>
      </c>
      <c r="AE35" s="25">
        <f t="shared" si="20"/>
        <v>1879</v>
      </c>
      <c r="AF35" s="39"/>
      <c r="AG35" s="83">
        <f t="shared" si="14"/>
        <v>4.024569769005339</v>
      </c>
      <c r="AH35" s="83">
        <f t="shared" si="15"/>
        <v>3.9904387473552267</v>
      </c>
      <c r="AI35" s="83">
        <f t="shared" si="16"/>
        <v>8.5168288697150263E-3</v>
      </c>
      <c r="AJ35" s="84">
        <f t="shared" si="17"/>
        <v>1.0085532002396314</v>
      </c>
    </row>
    <row r="36" spans="1:36" x14ac:dyDescent="0.2">
      <c r="A36" s="25">
        <f t="shared" si="18"/>
        <v>1880</v>
      </c>
      <c r="B36" s="21">
        <v>3.3069340785839976</v>
      </c>
      <c r="C36" s="21">
        <v>52.910939424911</v>
      </c>
      <c r="D36" s="21">
        <v>8.8184899041518339</v>
      </c>
      <c r="E36" s="21">
        <v>22.046224760379584</v>
      </c>
      <c r="F36" s="21">
        <v>15.432357332265708</v>
      </c>
      <c r="G36" s="21">
        <v>1.0078274176173525</v>
      </c>
      <c r="H36" s="21"/>
      <c r="I36" s="26">
        <v>1.816041035408942</v>
      </c>
      <c r="J36" s="42"/>
      <c r="K36" s="43">
        <f t="shared" si="2"/>
        <v>1.8209577945133444</v>
      </c>
      <c r="L36" s="43">
        <f t="shared" si="3"/>
        <v>29.135321500593925</v>
      </c>
      <c r="M36" s="43">
        <f t="shared" si="4"/>
        <v>4.8558869167656544</v>
      </c>
      <c r="N36" s="56">
        <f t="shared" si="5"/>
        <v>12.139717291914135</v>
      </c>
      <c r="O36" s="43">
        <f t="shared" si="6"/>
        <v>8.497802104339895</v>
      </c>
      <c r="P36" s="43">
        <f t="shared" si="7"/>
        <v>0.55495850477321762</v>
      </c>
      <c r="Q36" s="25">
        <f t="shared" si="19"/>
        <v>1880</v>
      </c>
      <c r="R36" s="54">
        <v>1.854367503701311</v>
      </c>
      <c r="T36" s="50">
        <v>4.7357717235322845</v>
      </c>
      <c r="U36" s="57">
        <v>12.738633701254543</v>
      </c>
      <c r="V36" s="50">
        <v>8.2461632875646416</v>
      </c>
      <c r="W36" s="50">
        <v>1.0173606778580684</v>
      </c>
      <c r="Y36" s="60">
        <f t="shared" si="8"/>
        <v>0.9819832319530617</v>
      </c>
      <c r="AA36" s="58">
        <f t="shared" si="21"/>
        <v>1.0253633832552596</v>
      </c>
      <c r="AB36" s="58">
        <f t="shared" si="22"/>
        <v>0.95298425063580994</v>
      </c>
      <c r="AC36" s="58">
        <f t="shared" si="23"/>
        <v>1.030515866348988</v>
      </c>
      <c r="AD36" s="59">
        <f t="shared" si="24"/>
        <v>0.54548845542331814</v>
      </c>
      <c r="AE36" s="25">
        <f t="shared" si="20"/>
        <v>1880</v>
      </c>
      <c r="AF36" s="39"/>
      <c r="AG36" s="83">
        <f t="shared" si="14"/>
        <v>3.6411468102549955</v>
      </c>
      <c r="AH36" s="83">
        <f t="shared" si="15"/>
        <v>4.0069519357460122</v>
      </c>
      <c r="AI36" s="83">
        <f t="shared" si="16"/>
        <v>-9.5732146719209377E-2</v>
      </c>
      <c r="AJ36" s="84">
        <f t="shared" si="17"/>
        <v>0.90870738372784832</v>
      </c>
    </row>
    <row r="37" spans="1:36" x14ac:dyDescent="0.2">
      <c r="A37" s="25">
        <f t="shared" si="18"/>
        <v>1881</v>
      </c>
      <c r="B37" s="21">
        <v>3.8580897583479969</v>
      </c>
      <c r="C37" s="21">
        <v>52.910939424911</v>
      </c>
      <c r="D37" s="21">
        <v>7.716178666132854</v>
      </c>
      <c r="E37" s="21">
        <v>23.148535998398561</v>
      </c>
      <c r="F37" s="21">
        <v>14.330046094246729</v>
      </c>
      <c r="G37" s="21">
        <v>0.94483820401626784</v>
      </c>
      <c r="H37" s="21"/>
      <c r="I37" s="26">
        <v>1.7968545660408179</v>
      </c>
      <c r="J37" s="42"/>
      <c r="K37" s="43">
        <f t="shared" si="2"/>
        <v>2.1471352391356282</v>
      </c>
      <c r="L37" s="43">
        <f t="shared" si="3"/>
        <v>29.446422890804541</v>
      </c>
      <c r="M37" s="43">
        <f t="shared" si="4"/>
        <v>4.294270004908995</v>
      </c>
      <c r="N37" s="56">
        <f t="shared" si="5"/>
        <v>12.882810014726985</v>
      </c>
      <c r="O37" s="43">
        <f t="shared" si="6"/>
        <v>7.9750728662595627</v>
      </c>
      <c r="P37" s="43">
        <f t="shared" si="7"/>
        <v>0.52582898019293822</v>
      </c>
      <c r="Q37" s="25">
        <f t="shared" si="19"/>
        <v>1881</v>
      </c>
      <c r="R37" s="54">
        <v>1.890278412597246</v>
      </c>
      <c r="T37" s="50">
        <v>4.7818232157617047</v>
      </c>
      <c r="U37" s="57">
        <v>14.730282363827049</v>
      </c>
      <c r="V37" s="50">
        <v>7.6299144467995017</v>
      </c>
      <c r="W37" s="50">
        <v>0.93129592322073862</v>
      </c>
      <c r="Y37" s="60">
        <f t="shared" si="8"/>
        <v>1.1358830661275237</v>
      </c>
      <c r="AA37" s="58">
        <f t="shared" si="21"/>
        <v>0.89804031038921495</v>
      </c>
      <c r="AB37" s="58">
        <f t="shared" si="22"/>
        <v>0.87457997725577374</v>
      </c>
      <c r="AC37" s="58">
        <f t="shared" si="23"/>
        <v>1.0452375215825445</v>
      </c>
      <c r="AD37" s="59">
        <f t="shared" si="24"/>
        <v>0.56462072589606371</v>
      </c>
      <c r="AE37" s="25">
        <f t="shared" si="20"/>
        <v>1881</v>
      </c>
      <c r="AF37" s="39"/>
      <c r="AG37" s="83">
        <f t="shared" si="14"/>
        <v>3.8036349818407502</v>
      </c>
      <c r="AH37" s="83">
        <f t="shared" si="15"/>
        <v>4.1489982795490876</v>
      </c>
      <c r="AI37" s="83">
        <f t="shared" si="16"/>
        <v>-8.690974300879481E-2</v>
      </c>
      <c r="AJ37" s="84">
        <f t="shared" si="17"/>
        <v>0.91675983588359766</v>
      </c>
    </row>
    <row r="38" spans="1:36" x14ac:dyDescent="0.2">
      <c r="A38" s="25">
        <f t="shared" si="18"/>
        <v>1882</v>
      </c>
      <c r="B38" s="21">
        <v>4.4092454381119968</v>
      </c>
      <c r="C38" s="21">
        <v>52.910939424911</v>
      </c>
      <c r="D38" s="21">
        <v>8.8184899041518339</v>
      </c>
      <c r="E38" s="21">
        <v>33.069337140569374</v>
      </c>
      <c r="F38" s="21">
        <v>17.636979808303668</v>
      </c>
      <c r="G38" s="21">
        <v>1.3070261822225038</v>
      </c>
      <c r="H38" s="21"/>
      <c r="I38" s="26">
        <v>1.7943519830797585</v>
      </c>
      <c r="J38" s="42"/>
      <c r="K38" s="43">
        <f t="shared" si="2"/>
        <v>2.4572912559464131</v>
      </c>
      <c r="L38" s="43">
        <f t="shared" si="3"/>
        <v>29.487491820917235</v>
      </c>
      <c r="M38" s="43">
        <f t="shared" si="4"/>
        <v>4.9145819701528728</v>
      </c>
      <c r="N38" s="56">
        <f t="shared" si="5"/>
        <v>18.429682388073271</v>
      </c>
      <c r="O38" s="43">
        <f t="shared" si="6"/>
        <v>9.8291639403057456</v>
      </c>
      <c r="P38" s="43">
        <f t="shared" si="7"/>
        <v>0.72841125629051495</v>
      </c>
      <c r="Q38" s="25">
        <f t="shared" si="19"/>
        <v>1882</v>
      </c>
      <c r="R38" s="54">
        <v>1.9843339640798923</v>
      </c>
      <c r="T38" s="50">
        <v>4.2146461094016017</v>
      </c>
      <c r="U38" s="57">
        <v>14.317068109212125</v>
      </c>
      <c r="V38" s="50">
        <v>7.758102903227873</v>
      </c>
      <c r="W38" s="50">
        <v>0.88890599010029614</v>
      </c>
      <c r="Y38" s="60">
        <f t="shared" si="8"/>
        <v>1.2383456113879623</v>
      </c>
      <c r="AA38" s="58">
        <f t="shared" si="21"/>
        <v>1.1660722733493389</v>
      </c>
      <c r="AB38" s="58">
        <f t="shared" si="22"/>
        <v>1.2872525469243903</v>
      </c>
      <c r="AC38" s="58">
        <f t="shared" si="23"/>
        <v>1.2669545716152046</v>
      </c>
      <c r="AD38" s="59">
        <f t="shared" si="24"/>
        <v>0.81944689810035776</v>
      </c>
      <c r="AE38" s="25">
        <f t="shared" si="20"/>
        <v>1882</v>
      </c>
      <c r="AF38" s="39"/>
      <c r="AG38" s="83">
        <f t="shared" si="14"/>
        <v>4.8133494110789847</v>
      </c>
      <c r="AH38" s="83">
        <f t="shared" si="15"/>
        <v>4.0851764965473354</v>
      </c>
      <c r="AI38" s="83">
        <f t="shared" ref="AI38:AI58" si="25">(LN(Y38)*Y$3)+(LN(AA38)*AA$3)+(LN(AB38)*AB$3)+(LN(AC38)*AC$3)+(LN(AD38)*AD$3)</f>
        <v>0.16402825165510515</v>
      </c>
      <c r="AJ38" s="84">
        <f t="shared" si="17"/>
        <v>1.178247602067396</v>
      </c>
    </row>
    <row r="39" spans="1:36" x14ac:dyDescent="0.2">
      <c r="A39" s="25">
        <f t="shared" si="18"/>
        <v>1883</v>
      </c>
      <c r="B39" s="21">
        <v>3.8580897583479969</v>
      </c>
      <c r="C39" s="21">
        <v>52.910939424911</v>
      </c>
      <c r="D39" s="21">
        <v>8.8184899041518339</v>
      </c>
      <c r="E39" s="21">
        <v>35.273959616607335</v>
      </c>
      <c r="F39" s="21">
        <v>22.046224760379584</v>
      </c>
      <c r="G39" s="21">
        <v>1.4172573060244018</v>
      </c>
      <c r="H39" s="21"/>
      <c r="I39" s="26">
        <v>1.7576474329842171</v>
      </c>
      <c r="J39" s="42"/>
      <c r="K39" s="43">
        <f t="shared" si="2"/>
        <v>2.1950305197428301</v>
      </c>
      <c r="L39" s="43">
        <f t="shared" si="3"/>
        <v>30.103272381012328</v>
      </c>
      <c r="M39" s="43">
        <f t="shared" si="4"/>
        <v>5.017212063502055</v>
      </c>
      <c r="N39" s="56">
        <f t="shared" si="5"/>
        <v>20.06884825400822</v>
      </c>
      <c r="O39" s="43">
        <f t="shared" si="6"/>
        <v>12.543030158755137</v>
      </c>
      <c r="P39" s="43">
        <f t="shared" si="7"/>
        <v>0.80633765306283023</v>
      </c>
      <c r="Q39" s="25">
        <f t="shared" si="19"/>
        <v>1883</v>
      </c>
      <c r="R39" s="54">
        <v>1.9214642954991261</v>
      </c>
      <c r="T39" s="50">
        <v>4.1179824366732278</v>
      </c>
      <c r="U39" s="57">
        <v>14.110460469424909</v>
      </c>
      <c r="V39" s="50">
        <v>8.1601170373598428</v>
      </c>
      <c r="W39" s="50">
        <v>0.94157215358746615</v>
      </c>
      <c r="Y39" s="60">
        <f t="shared" si="8"/>
        <v>1.1423738265053953</v>
      </c>
      <c r="AA39" s="58">
        <f t="shared" si="21"/>
        <v>1.2183665522272802</v>
      </c>
      <c r="AB39" s="58">
        <f t="shared" si="22"/>
        <v>1.4222674233412989</v>
      </c>
      <c r="AC39" s="58">
        <f t="shared" si="23"/>
        <v>1.5371140023272705</v>
      </c>
      <c r="AD39" s="59">
        <f t="shared" si="24"/>
        <v>0.85637372557229785</v>
      </c>
      <c r="AE39" s="25">
        <f t="shared" si="20"/>
        <v>1883</v>
      </c>
      <c r="AF39" s="39"/>
      <c r="AG39" s="83">
        <f t="shared" si="14"/>
        <v>4.9335439974616655</v>
      </c>
      <c r="AH39" s="83">
        <f t="shared" si="15"/>
        <v>4.0571849747935742</v>
      </c>
      <c r="AI39" s="83">
        <f t="shared" si="25"/>
        <v>0.19556821620936701</v>
      </c>
      <c r="AJ39" s="84">
        <f t="shared" si="17"/>
        <v>1.2160017421223643</v>
      </c>
    </row>
    <row r="40" spans="1:36" x14ac:dyDescent="0.2">
      <c r="A40" s="25">
        <f t="shared" si="18"/>
        <v>1884</v>
      </c>
      <c r="B40" s="21">
        <v>3.3069340785839976</v>
      </c>
      <c r="C40" s="21">
        <v>39.683204568683252</v>
      </c>
      <c r="D40" s="21">
        <v>7.716178666132854</v>
      </c>
      <c r="E40" s="21">
        <v>33.069337140569374</v>
      </c>
      <c r="F40" s="21">
        <v>19.841602284341626</v>
      </c>
      <c r="G40" s="21">
        <v>1.5432357332265709</v>
      </c>
      <c r="H40" s="21"/>
      <c r="I40" s="26">
        <v>1.7593158216249234</v>
      </c>
      <c r="J40" s="42"/>
      <c r="K40" s="43">
        <f t="shared" si="2"/>
        <v>1.8796705161951406</v>
      </c>
      <c r="L40" s="43">
        <f t="shared" si="3"/>
        <v>22.556043707963365</v>
      </c>
      <c r="M40" s="43">
        <f t="shared" si="4"/>
        <v>4.3858973876595426</v>
      </c>
      <c r="N40" s="56">
        <f t="shared" si="5"/>
        <v>18.796703089969469</v>
      </c>
      <c r="O40" s="43">
        <f t="shared" si="6"/>
        <v>11.278021853981683</v>
      </c>
      <c r="P40" s="43">
        <f t="shared" si="7"/>
        <v>0.87717947753190861</v>
      </c>
      <c r="Q40" s="25">
        <f t="shared" si="19"/>
        <v>1884</v>
      </c>
      <c r="R40" s="54">
        <v>1.8593105286717433</v>
      </c>
      <c r="T40" s="50">
        <v>3.5711318019566485</v>
      </c>
      <c r="U40" s="57">
        <v>13.949761336039606</v>
      </c>
      <c r="V40" s="50">
        <v>7.9126028187971338</v>
      </c>
      <c r="W40" s="50">
        <v>0.77072773739064637</v>
      </c>
      <c r="Y40" s="60">
        <f t="shared" si="8"/>
        <v>1.0109502889428277</v>
      </c>
      <c r="AA40" s="58">
        <f t="shared" si="21"/>
        <v>1.2281533225003005</v>
      </c>
      <c r="AB40" s="58">
        <f t="shared" si="22"/>
        <v>1.3474569662641935</v>
      </c>
      <c r="AC40" s="58">
        <f t="shared" si="23"/>
        <v>1.4253238930671053</v>
      </c>
      <c r="AD40" s="59">
        <f t="shared" si="24"/>
        <v>1.1381184755354234</v>
      </c>
      <c r="AE40" s="25">
        <f t="shared" si="20"/>
        <v>1884</v>
      </c>
      <c r="AF40" s="39"/>
      <c r="AG40" s="83">
        <f t="shared" si="14"/>
        <v>4.5151782969041658</v>
      </c>
      <c r="AH40" s="83">
        <f t="shared" si="15"/>
        <v>3.8055999542717078</v>
      </c>
      <c r="AI40" s="83">
        <f t="shared" si="25"/>
        <v>0.17097102187061708</v>
      </c>
      <c r="AJ40" s="84">
        <f t="shared" si="17"/>
        <v>1.1864563672374373</v>
      </c>
    </row>
    <row r="41" spans="1:36" x14ac:dyDescent="0.2">
      <c r="A41" s="25">
        <f t="shared" si="18"/>
        <v>1885</v>
      </c>
      <c r="B41" s="21">
        <v>3.3069340785839976</v>
      </c>
      <c r="C41" s="21">
        <v>46.297071996797122</v>
      </c>
      <c r="D41" s="21">
        <v>6.613867428113875</v>
      </c>
      <c r="E41" s="21">
        <v>46.297071996797122</v>
      </c>
      <c r="F41" s="21">
        <v>26.4554697124555</v>
      </c>
      <c r="G41" s="21">
        <v>1.3070261822225038</v>
      </c>
      <c r="H41" s="21"/>
      <c r="I41" s="26">
        <v>1.6900776930356072</v>
      </c>
      <c r="J41" s="42"/>
      <c r="K41" s="43">
        <f t="shared" si="2"/>
        <v>1.9566757742623646</v>
      </c>
      <c r="L41" s="43">
        <f t="shared" si="3"/>
        <v>27.393457820061126</v>
      </c>
      <c r="M41" s="43">
        <f t="shared" si="4"/>
        <v>3.9133511171515898</v>
      </c>
      <c r="N41" s="56">
        <f t="shared" si="5"/>
        <v>27.393457820061126</v>
      </c>
      <c r="O41" s="43">
        <f t="shared" si="6"/>
        <v>15.653404468606359</v>
      </c>
      <c r="P41" s="43">
        <f t="shared" si="7"/>
        <v>0.77335272077043316</v>
      </c>
      <c r="Q41" s="25">
        <f t="shared" si="19"/>
        <v>1885</v>
      </c>
      <c r="R41" s="54">
        <v>1.778473588770398</v>
      </c>
      <c r="T41" s="50">
        <v>3.3910854862708475</v>
      </c>
      <c r="U41" s="57">
        <v>12.753074752548748</v>
      </c>
      <c r="V41" s="50">
        <v>8.8607588731629932</v>
      </c>
      <c r="W41" s="50">
        <v>0.76045138302037585</v>
      </c>
      <c r="Y41" s="60">
        <f t="shared" si="8"/>
        <v>1.1001995118832055</v>
      </c>
      <c r="AA41" s="58">
        <f t="shared" si="21"/>
        <v>1.1540113432690469</v>
      </c>
      <c r="AB41" s="58">
        <f t="shared" si="22"/>
        <v>2.1479884930954745</v>
      </c>
      <c r="AC41" s="58">
        <f t="shared" si="23"/>
        <v>1.7665986280268362</v>
      </c>
      <c r="AD41" s="59">
        <f t="shared" si="24"/>
        <v>1.0169653682511768</v>
      </c>
      <c r="AE41" s="25">
        <f t="shared" si="20"/>
        <v>1885</v>
      </c>
      <c r="AF41" s="39"/>
      <c r="AG41" s="83">
        <f t="shared" si="14"/>
        <v>5.1075450508506401</v>
      </c>
      <c r="AH41" s="83">
        <f t="shared" si="15"/>
        <v>3.6462119259283958</v>
      </c>
      <c r="AI41" s="83">
        <f t="shared" si="25"/>
        <v>0.3370300680347792</v>
      </c>
      <c r="AJ41" s="84">
        <f t="shared" si="17"/>
        <v>1.4007811818426215</v>
      </c>
    </row>
    <row r="42" spans="1:36" x14ac:dyDescent="0.2">
      <c r="A42" s="25">
        <f t="shared" si="18"/>
        <v>1886</v>
      </c>
      <c r="B42" s="21">
        <v>3.8580897583479969</v>
      </c>
      <c r="C42" s="21">
        <v>46.297071996797122</v>
      </c>
      <c r="D42" s="21">
        <v>7.716178666132854</v>
      </c>
      <c r="E42" s="21">
        <v>46.297071996797122</v>
      </c>
      <c r="F42" s="21">
        <v>28.660092188493458</v>
      </c>
      <c r="G42" s="21">
        <v>1.4802465196254864</v>
      </c>
      <c r="H42" s="21"/>
      <c r="I42" s="26">
        <v>1.5774614597879233</v>
      </c>
      <c r="J42" s="42"/>
      <c r="K42" s="43">
        <f t="shared" si="2"/>
        <v>2.4457584902687164</v>
      </c>
      <c r="L42" s="43">
        <f t="shared" si="3"/>
        <v>29.349098648040112</v>
      </c>
      <c r="M42" s="43">
        <f t="shared" si="4"/>
        <v>4.891516441340019</v>
      </c>
      <c r="N42" s="56">
        <f t="shared" si="5"/>
        <v>29.349098648040112</v>
      </c>
      <c r="O42" s="43">
        <f t="shared" si="6"/>
        <v>18.168489639262926</v>
      </c>
      <c r="P42" s="43">
        <f t="shared" si="7"/>
        <v>0.93837254180808538</v>
      </c>
      <c r="Q42" s="25">
        <f t="shared" si="19"/>
        <v>1886</v>
      </c>
      <c r="R42" s="54">
        <v>1.9115572215270922</v>
      </c>
      <c r="T42" s="50">
        <v>3.3386571950123582</v>
      </c>
      <c r="U42" s="57">
        <v>12.662418074125458</v>
      </c>
      <c r="V42" s="50">
        <v>7.7551191609449992</v>
      </c>
      <c r="W42" s="50">
        <v>0.73861409231596209</v>
      </c>
      <c r="Y42" s="60">
        <f t="shared" si="8"/>
        <v>1.2794586856860424</v>
      </c>
      <c r="AA42" s="58">
        <f t="shared" si="21"/>
        <v>1.4651149116619362</v>
      </c>
      <c r="AB42" s="58">
        <f t="shared" si="22"/>
        <v>2.3178115330129891</v>
      </c>
      <c r="AC42" s="58">
        <f t="shared" si="23"/>
        <v>2.3427737552712222</v>
      </c>
      <c r="AD42" s="59">
        <f t="shared" si="24"/>
        <v>1.2704503631467015</v>
      </c>
      <c r="AE42" s="25">
        <f t="shared" si="20"/>
        <v>1886</v>
      </c>
      <c r="AF42" s="39"/>
      <c r="AG42" s="83">
        <f t="shared" si="14"/>
        <v>6.0265544744004709</v>
      </c>
      <c r="AH42" s="83">
        <f t="shared" si="15"/>
        <v>3.6650235090035403</v>
      </c>
      <c r="AI42" s="83">
        <f t="shared" si="25"/>
        <v>0.49734070036914169</v>
      </c>
      <c r="AJ42" s="84">
        <f t="shared" si="17"/>
        <v>1.6443426514442727</v>
      </c>
    </row>
    <row r="43" spans="1:36" x14ac:dyDescent="0.2">
      <c r="A43" s="25">
        <f t="shared" si="18"/>
        <v>1887</v>
      </c>
      <c r="B43" s="21">
        <v>3.8580897583479969</v>
      </c>
      <c r="C43" s="21">
        <v>46.297071996797122</v>
      </c>
      <c r="D43" s="21">
        <v>7.716178666132854</v>
      </c>
      <c r="E43" s="21">
        <v>35.273959616607335</v>
      </c>
      <c r="F43" s="21">
        <v>23.148535998398561</v>
      </c>
      <c r="G43" s="21">
        <v>1.1810477550203347</v>
      </c>
      <c r="H43" s="21"/>
      <c r="I43" s="26">
        <v>1.5507672415366207</v>
      </c>
      <c r="J43" s="42"/>
      <c r="K43" s="43">
        <f t="shared" si="2"/>
        <v>2.4878586902087911</v>
      </c>
      <c r="L43" s="43">
        <f t="shared" si="3"/>
        <v>29.854300991631977</v>
      </c>
      <c r="M43" s="43">
        <f t="shared" si="4"/>
        <v>4.9757168319386631</v>
      </c>
      <c r="N43" s="56">
        <f t="shared" si="5"/>
        <v>22.746134088862462</v>
      </c>
      <c r="O43" s="43">
        <f t="shared" si="6"/>
        <v>14.927150495815988</v>
      </c>
      <c r="P43" s="43">
        <f t="shared" si="7"/>
        <v>0.76158931101101979</v>
      </c>
      <c r="Q43" s="25">
        <f t="shared" si="19"/>
        <v>1887</v>
      </c>
      <c r="R43" s="54">
        <v>1.7515712959019278</v>
      </c>
      <c r="T43" s="50">
        <v>3.2146059036586889</v>
      </c>
      <c r="U43" s="57">
        <v>13.066156311777362</v>
      </c>
      <c r="V43" s="50">
        <v>8.8406862390565486</v>
      </c>
      <c r="W43" s="50">
        <v>0.77072773739064637</v>
      </c>
      <c r="Y43" s="60">
        <f t="shared" si="8"/>
        <v>1.4203582212322854</v>
      </c>
      <c r="AA43" s="58">
        <f t="shared" si="21"/>
        <v>1.5478466042371084</v>
      </c>
      <c r="AB43" s="58">
        <f t="shared" si="22"/>
        <v>1.7408435614963458</v>
      </c>
      <c r="AC43" s="58">
        <f t="shared" si="23"/>
        <v>1.6884606117871874</v>
      </c>
      <c r="AD43" s="59">
        <f t="shared" si="24"/>
        <v>0.98814311989008552</v>
      </c>
      <c r="AE43" s="25">
        <f t="shared" si="20"/>
        <v>1887</v>
      </c>
      <c r="AF43" s="39"/>
      <c r="AG43" s="83">
        <f t="shared" si="14"/>
        <v>5.3753650256361567</v>
      </c>
      <c r="AH43" s="83">
        <f t="shared" si="15"/>
        <v>3.6330907976788902</v>
      </c>
      <c r="AI43" s="83">
        <f t="shared" si="25"/>
        <v>0.39174273804759313</v>
      </c>
      <c r="AJ43" s="84">
        <f t="shared" si="17"/>
        <v>1.4795570287068989</v>
      </c>
    </row>
    <row r="44" spans="1:36" x14ac:dyDescent="0.2">
      <c r="A44" s="25">
        <f t="shared" si="18"/>
        <v>1888</v>
      </c>
      <c r="B44" s="21">
        <v>3.3069340785839976</v>
      </c>
      <c r="C44" s="21">
        <v>39.683204568683252</v>
      </c>
      <c r="D44" s="21">
        <v>7.716178666132854</v>
      </c>
      <c r="E44" s="21">
        <v>41.887827044721206</v>
      </c>
      <c r="F44" s="21">
        <v>18.739291046322645</v>
      </c>
      <c r="G44" s="21">
        <v>1.4172573060244018</v>
      </c>
      <c r="H44" s="21"/>
      <c r="I44" s="26">
        <v>1.4898710561508359</v>
      </c>
      <c r="J44" s="42"/>
      <c r="K44" s="43">
        <f t="shared" si="2"/>
        <v>2.2196109286985171</v>
      </c>
      <c r="L44" s="43">
        <f t="shared" si="3"/>
        <v>26.635328208339722</v>
      </c>
      <c r="M44" s="43">
        <f t="shared" si="4"/>
        <v>5.1790915960660566</v>
      </c>
      <c r="N44" s="56">
        <f t="shared" si="5"/>
        <v>28.115068664358592</v>
      </c>
      <c r="O44" s="43">
        <f t="shared" si="6"/>
        <v>12.577793876160422</v>
      </c>
      <c r="P44" s="43">
        <f t="shared" si="7"/>
        <v>0.95126172172641854</v>
      </c>
      <c r="Q44" s="25">
        <f t="shared" si="19"/>
        <v>1888</v>
      </c>
      <c r="R44" s="54">
        <v>1.8425938881625972</v>
      </c>
      <c r="T44" s="50">
        <v>3.5754355323287448</v>
      </c>
      <c r="U44" s="57">
        <v>13.251164026012848</v>
      </c>
      <c r="V44" s="50">
        <v>8.6357565580392279</v>
      </c>
      <c r="W44" s="50">
        <v>0.70650048033463464</v>
      </c>
      <c r="Y44" s="60">
        <f t="shared" si="8"/>
        <v>1.2046121193378507</v>
      </c>
      <c r="AA44" s="58">
        <f t="shared" si="21"/>
        <v>1.448520480718281</v>
      </c>
      <c r="AB44" s="58">
        <f t="shared" si="22"/>
        <v>2.121705580669516</v>
      </c>
      <c r="AC44" s="58">
        <f t="shared" si="23"/>
        <v>1.4564785136805947</v>
      </c>
      <c r="AD44" s="59">
        <f t="shared" si="24"/>
        <v>1.3464417197223313</v>
      </c>
      <c r="AE44" s="25">
        <f t="shared" si="20"/>
        <v>1888</v>
      </c>
      <c r="AF44" s="39"/>
      <c r="AG44" s="83">
        <f t="shared" si="14"/>
        <v>5.6464988455212213</v>
      </c>
      <c r="AH44" s="83">
        <f t="shared" si="15"/>
        <v>3.7177001590385395</v>
      </c>
      <c r="AI44" s="83">
        <f t="shared" si="25"/>
        <v>0.41793043944211</v>
      </c>
      <c r="AJ44" s="84">
        <f t="shared" si="17"/>
        <v>1.5188150211074316</v>
      </c>
    </row>
    <row r="45" spans="1:36" x14ac:dyDescent="0.2">
      <c r="A45" s="25">
        <f t="shared" si="18"/>
        <v>1889</v>
      </c>
      <c r="B45" s="21">
        <v>3.8580897583479969</v>
      </c>
      <c r="C45" s="21">
        <v>39.683204568683252</v>
      </c>
      <c r="D45" s="21">
        <v>7.2752541709252618</v>
      </c>
      <c r="E45" s="21">
        <v>35.273959616607335</v>
      </c>
      <c r="F45" s="21">
        <v>19.841602284341626</v>
      </c>
      <c r="G45" s="21">
        <v>2.1258859590366028</v>
      </c>
      <c r="H45" s="21"/>
      <c r="I45" s="26">
        <v>1.4840316959083635</v>
      </c>
      <c r="J45" s="42"/>
      <c r="K45" s="43">
        <f t="shared" si="2"/>
        <v>2.5997354160191923</v>
      </c>
      <c r="L45" s="43">
        <f t="shared" si="3"/>
        <v>26.740132760030768</v>
      </c>
      <c r="M45" s="43">
        <f t="shared" si="4"/>
        <v>4.9023576726723075</v>
      </c>
      <c r="N45" s="56">
        <f t="shared" si="5"/>
        <v>23.769006897805131</v>
      </c>
      <c r="O45" s="43">
        <f t="shared" si="6"/>
        <v>13.370066380015384</v>
      </c>
      <c r="P45" s="43">
        <f t="shared" si="7"/>
        <v>1.4325071121445057</v>
      </c>
      <c r="Q45" s="25">
        <f t="shared" si="19"/>
        <v>1889</v>
      </c>
      <c r="R45" s="54">
        <v>1.9571285737663442</v>
      </c>
      <c r="T45" s="50">
        <v>4.1642578385666669</v>
      </c>
      <c r="U45" s="57">
        <v>13.254145873363971</v>
      </c>
      <c r="V45" s="50">
        <v>8.3854828329308759</v>
      </c>
      <c r="W45" s="50">
        <v>0.70650048033463464</v>
      </c>
      <c r="Y45" s="60">
        <f t="shared" si="8"/>
        <v>1.3283416587272039</v>
      </c>
      <c r="AA45" s="58">
        <f t="shared" si="21"/>
        <v>1.1772464296686522</v>
      </c>
      <c r="AB45" s="58">
        <f t="shared" si="22"/>
        <v>1.7933261882662859</v>
      </c>
      <c r="AC45" s="58">
        <f t="shared" si="23"/>
        <v>1.5944301176682878</v>
      </c>
      <c r="AD45" s="59">
        <f t="shared" si="24"/>
        <v>2.0276095374570691</v>
      </c>
      <c r="AE45" s="25">
        <f t="shared" si="20"/>
        <v>1889</v>
      </c>
      <c r="AF45" s="39"/>
      <c r="AG45" s="83">
        <f t="shared" si="14"/>
        <v>5.9498591544513673</v>
      </c>
      <c r="AH45" s="83">
        <f t="shared" si="15"/>
        <v>3.8680628750125141</v>
      </c>
      <c r="AI45" s="83">
        <f t="shared" si="25"/>
        <v>0.43061371512378493</v>
      </c>
      <c r="AJ45" s="84">
        <f t="shared" si="17"/>
        <v>1.5382012513000112</v>
      </c>
    </row>
    <row r="46" spans="1:36" x14ac:dyDescent="0.2">
      <c r="A46" s="25">
        <f t="shared" si="18"/>
        <v>1890</v>
      </c>
      <c r="B46" s="21">
        <v>3.8580897583479969</v>
      </c>
      <c r="C46" s="21">
        <v>39.683204568683252</v>
      </c>
      <c r="D46" s="21">
        <v>7.716178666132854</v>
      </c>
      <c r="E46" s="21">
        <v>26.4554697124555</v>
      </c>
      <c r="F46" s="21">
        <v>17.636979808303668</v>
      </c>
      <c r="G46" s="21">
        <v>1.4172573060244018</v>
      </c>
      <c r="H46" s="21"/>
      <c r="I46" s="26">
        <v>1.6492021713382994</v>
      </c>
      <c r="J46" s="42"/>
      <c r="K46" s="43">
        <f t="shared" si="2"/>
        <v>2.3393673773890455</v>
      </c>
      <c r="L46" s="43">
        <f t="shared" si="3"/>
        <v>24.062061800756066</v>
      </c>
      <c r="M46" s="43">
        <f t="shared" si="4"/>
        <v>4.6787342390359008</v>
      </c>
      <c r="N46" s="56">
        <f t="shared" si="5"/>
        <v>16.041374533837377</v>
      </c>
      <c r="O46" s="43">
        <f t="shared" si="6"/>
        <v>10.694249689224918</v>
      </c>
      <c r="P46" s="43">
        <f t="shared" si="7"/>
        <v>0.85935935002700226</v>
      </c>
      <c r="Q46" s="25">
        <f t="shared" si="19"/>
        <v>1890</v>
      </c>
      <c r="R46" s="54">
        <v>1.7552678389840275</v>
      </c>
      <c r="T46" s="50">
        <v>3.2887479637510815</v>
      </c>
      <c r="U46" s="57">
        <v>12.488239976462474</v>
      </c>
      <c r="V46" s="50">
        <v>7.2898769382448112</v>
      </c>
      <c r="W46" s="50">
        <v>0.65254955456298724</v>
      </c>
      <c r="Y46" s="60">
        <f t="shared" si="8"/>
        <v>1.3327694642562942</v>
      </c>
      <c r="AA46" s="58">
        <f t="shared" si="21"/>
        <v>1.4226490721105391</v>
      </c>
      <c r="AB46" s="58">
        <f t="shared" si="22"/>
        <v>1.2845184400741629</v>
      </c>
      <c r="AC46" s="58">
        <f t="shared" si="23"/>
        <v>1.4670000302912904</v>
      </c>
      <c r="AD46" s="59">
        <f t="shared" si="24"/>
        <v>1.3169258089564027</v>
      </c>
      <c r="AE46" s="25">
        <f t="shared" si="20"/>
        <v>1890</v>
      </c>
      <c r="AF46" s="39"/>
      <c r="AG46" s="83">
        <f t="shared" si="14"/>
        <v>4.6351838007035413</v>
      </c>
      <c r="AH46" s="83">
        <f t="shared" si="15"/>
        <v>3.4640810124914601</v>
      </c>
      <c r="AI46" s="83">
        <f t="shared" si="25"/>
        <v>0.29122847577917971</v>
      </c>
      <c r="AJ46" s="84">
        <f t="shared" si="17"/>
        <v>1.3380702656748176</v>
      </c>
    </row>
    <row r="47" spans="1:36" x14ac:dyDescent="0.2">
      <c r="A47" s="25">
        <f t="shared" si="18"/>
        <v>1891</v>
      </c>
      <c r="B47" s="21">
        <v>3.8580897583479969</v>
      </c>
      <c r="C47" s="21">
        <v>52.910939424911</v>
      </c>
      <c r="D47" s="21">
        <v>7.2752541709252618</v>
      </c>
      <c r="E47" s="21">
        <v>28.660092188493458</v>
      </c>
      <c r="F47" s="21">
        <v>19.841602284341626</v>
      </c>
      <c r="G47" s="21">
        <v>1.1810477550203347</v>
      </c>
      <c r="H47" s="21"/>
      <c r="I47" s="26">
        <v>1.5666169336233315</v>
      </c>
      <c r="J47" s="42"/>
      <c r="K47" s="43">
        <f t="shared" si="2"/>
        <v>2.4626886608616307</v>
      </c>
      <c r="L47" s="43">
        <f t="shared" si="3"/>
        <v>33.774012197440349</v>
      </c>
      <c r="M47" s="43">
        <f t="shared" si="4"/>
        <v>4.6439266771480474</v>
      </c>
      <c r="N47" s="56">
        <f t="shared" si="5"/>
        <v>18.294256606946856</v>
      </c>
      <c r="O47" s="43">
        <f t="shared" si="6"/>
        <v>12.665254574040132</v>
      </c>
      <c r="P47" s="43">
        <f t="shared" si="7"/>
        <v>0.75388420083572205</v>
      </c>
      <c r="Q47" s="25">
        <f t="shared" si="19"/>
        <v>1891</v>
      </c>
      <c r="R47" s="54">
        <v>1.9124708603780198</v>
      </c>
      <c r="T47" s="50">
        <v>3.646012474308014</v>
      </c>
      <c r="U47" s="57">
        <v>13.110329088961532</v>
      </c>
      <c r="V47" s="50">
        <v>7.5395330566948688</v>
      </c>
      <c r="W47" s="50">
        <v>0.83495512592831767</v>
      </c>
      <c r="Y47" s="60">
        <f t="shared" si="8"/>
        <v>1.2876999654650187</v>
      </c>
      <c r="AA47" s="58">
        <f t="shared" si="21"/>
        <v>1.273700161442654</v>
      </c>
      <c r="AB47" s="58">
        <f t="shared" si="22"/>
        <v>1.3954078866220088</v>
      </c>
      <c r="AC47" s="58">
        <f t="shared" si="23"/>
        <v>1.6798460168290903</v>
      </c>
      <c r="AD47" s="59">
        <f t="shared" si="24"/>
        <v>0.90290385366224379</v>
      </c>
      <c r="AE47" s="25">
        <f t="shared" si="20"/>
        <v>1891</v>
      </c>
      <c r="AF47" s="39"/>
      <c r="AG47" s="83">
        <f t="shared" si="14"/>
        <v>4.8870154553809249</v>
      </c>
      <c r="AH47" s="83">
        <f t="shared" si="15"/>
        <v>3.8054086253275279</v>
      </c>
      <c r="AI47" s="83">
        <f t="shared" si="25"/>
        <v>0.2501584036091602</v>
      </c>
      <c r="AJ47" s="84">
        <f t="shared" si="17"/>
        <v>1.2842288270580413</v>
      </c>
    </row>
    <row r="48" spans="1:36" x14ac:dyDescent="0.2">
      <c r="A48" s="25">
        <f t="shared" si="18"/>
        <v>1892</v>
      </c>
      <c r="B48" s="21">
        <v>3.8580897583479969</v>
      </c>
      <c r="C48" s="21">
        <v>39.683204568683252</v>
      </c>
      <c r="D48" s="21">
        <v>6.613867428113875</v>
      </c>
      <c r="E48" s="21">
        <v>33.069337140569374</v>
      </c>
      <c r="F48" s="21">
        <v>17.636979808303668</v>
      </c>
      <c r="G48" s="21">
        <v>1.3070261822225038</v>
      </c>
      <c r="H48" s="21"/>
      <c r="I48" s="26">
        <v>1.3839283774659781</v>
      </c>
      <c r="J48" s="42"/>
      <c r="K48" s="43">
        <f t="shared" si="2"/>
        <v>2.7877813773949027</v>
      </c>
      <c r="L48" s="43">
        <f t="shared" si="3"/>
        <v>28.674319578116179</v>
      </c>
      <c r="M48" s="43">
        <f t="shared" si="4"/>
        <v>4.779053263019363</v>
      </c>
      <c r="N48" s="56">
        <f t="shared" si="5"/>
        <v>23.895266315096812</v>
      </c>
      <c r="O48" s="43">
        <f t="shared" si="6"/>
        <v>12.744142034718301</v>
      </c>
      <c r="P48" s="43">
        <f t="shared" si="7"/>
        <v>0.94443195435858829</v>
      </c>
      <c r="Q48" s="25">
        <f t="shared" si="19"/>
        <v>1892</v>
      </c>
      <c r="R48" s="54">
        <v>2.1719032494567978</v>
      </c>
      <c r="T48" s="50">
        <v>3.9504419834454731</v>
      </c>
      <c r="U48" s="57">
        <v>13.240156882808705</v>
      </c>
      <c r="V48" s="50">
        <v>8.3823987064713439</v>
      </c>
      <c r="W48" s="50">
        <v>0.69622409355004511</v>
      </c>
      <c r="Y48" s="60">
        <f t="shared" si="8"/>
        <v>1.283566097197073</v>
      </c>
      <c r="AA48" s="58">
        <f t="shared" si="21"/>
        <v>1.2097515374346028</v>
      </c>
      <c r="AB48" s="58">
        <f t="shared" si="22"/>
        <v>1.8047570377449924</v>
      </c>
      <c r="AC48" s="58">
        <f t="shared" si="23"/>
        <v>1.5203454859382461</v>
      </c>
      <c r="AD48" s="59">
        <f t="shared" si="24"/>
        <v>1.3565057042811199</v>
      </c>
      <c r="AE48" s="25">
        <f t="shared" si="20"/>
        <v>1892</v>
      </c>
      <c r="AF48" s="39"/>
      <c r="AG48" s="83">
        <f t="shared" si="14"/>
        <v>5.7281656436156041</v>
      </c>
      <c r="AH48" s="83">
        <f t="shared" si="15"/>
        <v>3.9658028761674378</v>
      </c>
      <c r="AI48" s="83">
        <f t="shared" si="25"/>
        <v>0.36768702204421222</v>
      </c>
      <c r="AJ48" s="84">
        <f t="shared" si="17"/>
        <v>1.4443899060235987</v>
      </c>
    </row>
    <row r="49" spans="1:36" x14ac:dyDescent="0.2">
      <c r="A49" s="25">
        <f t="shared" si="18"/>
        <v>1893</v>
      </c>
      <c r="B49" s="21">
        <v>3.6376274864423972</v>
      </c>
      <c r="C49" s="21">
        <v>39.683204568683252</v>
      </c>
      <c r="D49" s="21">
        <v>5.5115561900948959</v>
      </c>
      <c r="E49" s="21">
        <v>29.762403426512435</v>
      </c>
      <c r="F49" s="21">
        <v>17.636979808303668</v>
      </c>
      <c r="G49" s="21">
        <v>1.4802465196254864</v>
      </c>
      <c r="H49" s="21"/>
      <c r="I49" s="26">
        <v>1.2379443714041662</v>
      </c>
      <c r="J49" s="42"/>
      <c r="K49" s="43">
        <f t="shared" si="2"/>
        <v>2.9384417995425243</v>
      </c>
      <c r="L49" s="43">
        <f t="shared" si="3"/>
        <v>32.055725188743082</v>
      </c>
      <c r="M49" s="43">
        <f t="shared" si="4"/>
        <v>4.4521840539920943</v>
      </c>
      <c r="N49" s="56">
        <f t="shared" si="5"/>
        <v>24.041793891557308</v>
      </c>
      <c r="O49" s="43">
        <f t="shared" si="6"/>
        <v>14.246988972774703</v>
      </c>
      <c r="P49" s="43">
        <f t="shared" si="7"/>
        <v>1.1957294316435911</v>
      </c>
      <c r="Q49" s="25">
        <f t="shared" si="19"/>
        <v>1893</v>
      </c>
      <c r="R49" s="54">
        <v>2.2409530521799947</v>
      </c>
      <c r="T49" s="50">
        <v>4.720059161143948</v>
      </c>
      <c r="U49" s="57">
        <v>12.341596666260306</v>
      </c>
      <c r="V49" s="50">
        <v>9.030129515607765</v>
      </c>
      <c r="W49" s="50">
        <v>0.68466316130768878</v>
      </c>
      <c r="Y49" s="60">
        <f t="shared" si="8"/>
        <v>1.3112464791192362</v>
      </c>
      <c r="AA49" s="58">
        <f t="shared" si="21"/>
        <v>0.94324751067591872</v>
      </c>
      <c r="AB49" s="58">
        <f t="shared" si="22"/>
        <v>1.94802946018186</v>
      </c>
      <c r="AC49" s="58">
        <f t="shared" si="23"/>
        <v>1.5777170137095007</v>
      </c>
      <c r="AD49" s="59">
        <f t="shared" si="24"/>
        <v>1.746449201910877</v>
      </c>
      <c r="AE49" s="25">
        <f t="shared" si="20"/>
        <v>1893</v>
      </c>
      <c r="AF49" s="39"/>
      <c r="AG49" s="83">
        <f t="shared" si="14"/>
        <v>6.0199682237021062</v>
      </c>
      <c r="AH49" s="83">
        <f t="shared" si="15"/>
        <v>4.0371130577808856</v>
      </c>
      <c r="AI49" s="83">
        <f t="shared" si="25"/>
        <v>0.39955213397802447</v>
      </c>
      <c r="AJ49" s="84">
        <f t="shared" si="17"/>
        <v>1.491156709644182</v>
      </c>
    </row>
    <row r="50" spans="1:36" x14ac:dyDescent="0.2">
      <c r="A50" s="25">
        <f t="shared" si="18"/>
        <v>1894</v>
      </c>
      <c r="B50" s="21">
        <v>3.0864718066783974</v>
      </c>
      <c r="C50" s="21">
        <v>39.683204568683252</v>
      </c>
      <c r="D50" s="21">
        <v>5.5115561900948959</v>
      </c>
      <c r="E50" s="21">
        <v>26.4554697124555</v>
      </c>
      <c r="F50" s="21">
        <v>17.636979808303668</v>
      </c>
      <c r="G50" s="21">
        <v>1.0708166312184368</v>
      </c>
      <c r="H50" s="21"/>
      <c r="I50" s="26">
        <v>1.0060383503459733</v>
      </c>
      <c r="J50" s="42"/>
      <c r="K50" s="43">
        <f t="shared" si="2"/>
        <v>3.0679464710435438</v>
      </c>
      <c r="L50" s="43">
        <f t="shared" si="3"/>
        <v>39.445021708204585</v>
      </c>
      <c r="M50" s="43">
        <f t="shared" si="4"/>
        <v>5.4784752372506373</v>
      </c>
      <c r="N50" s="56">
        <f t="shared" si="5"/>
        <v>26.296681138803059</v>
      </c>
      <c r="O50" s="43">
        <f t="shared" si="6"/>
        <v>17.531120759202039</v>
      </c>
      <c r="P50" s="43">
        <f t="shared" si="7"/>
        <v>1.064389474665838</v>
      </c>
      <c r="Q50" s="25">
        <f t="shared" si="19"/>
        <v>1894</v>
      </c>
      <c r="R50" s="54">
        <v>2.6280405689385553</v>
      </c>
      <c r="T50" s="50">
        <v>4.9028142652806919</v>
      </c>
      <c r="U50" s="57">
        <v>11.483651320443697</v>
      </c>
      <c r="V50" s="50">
        <v>11.111701659338244</v>
      </c>
      <c r="W50" s="50">
        <v>0.70650048033463464</v>
      </c>
      <c r="Y50" s="60">
        <f t="shared" si="8"/>
        <v>1.1673893117573382</v>
      </c>
      <c r="AA50" s="58">
        <f t="shared" si="21"/>
        <v>1.1174143952477442</v>
      </c>
      <c r="AB50" s="58">
        <f t="shared" si="22"/>
        <v>2.2899233357937785</v>
      </c>
      <c r="AC50" s="58">
        <f t="shared" si="23"/>
        <v>1.5777170137095007</v>
      </c>
      <c r="AD50" s="59">
        <f t="shared" si="24"/>
        <v>1.5065658188394846</v>
      </c>
      <c r="AE50" s="25">
        <f t="shared" si="20"/>
        <v>1894</v>
      </c>
      <c r="AF50" s="39"/>
      <c r="AG50" s="83">
        <f t="shared" si="14"/>
        <v>6.4752693445376845</v>
      </c>
      <c r="AH50" s="83">
        <f t="shared" si="15"/>
        <v>4.2743105966616106</v>
      </c>
      <c r="AI50" s="83">
        <f t="shared" si="25"/>
        <v>0.41536737888695063</v>
      </c>
      <c r="AJ50" s="84">
        <f t="shared" si="17"/>
        <v>1.5149271907369348</v>
      </c>
    </row>
    <row r="51" spans="1:36" x14ac:dyDescent="0.2">
      <c r="A51" s="25">
        <f t="shared" si="18"/>
        <v>1895</v>
      </c>
      <c r="B51" s="21">
        <v>3.0864718066783974</v>
      </c>
      <c r="C51" s="21">
        <v>39.683204568683252</v>
      </c>
      <c r="D51" s="21">
        <v>5.5115561900948959</v>
      </c>
      <c r="E51" s="21">
        <v>26.4554697124555</v>
      </c>
      <c r="F51" s="21">
        <v>17.636979808303668</v>
      </c>
      <c r="G51" s="21">
        <v>1.0078274176173525</v>
      </c>
      <c r="H51" s="21"/>
      <c r="I51" s="26">
        <v>1.0385719288397484</v>
      </c>
      <c r="J51" s="42"/>
      <c r="K51" s="43">
        <f t="shared" si="2"/>
        <v>2.9718421237578432</v>
      </c>
      <c r="L51" s="43">
        <f t="shared" si="3"/>
        <v>38.209394522164452</v>
      </c>
      <c r="M51" s="43">
        <f t="shared" si="4"/>
        <v>5.3068603503006182</v>
      </c>
      <c r="N51" s="56">
        <f t="shared" si="5"/>
        <v>25.472929681442967</v>
      </c>
      <c r="O51" s="43">
        <f t="shared" si="6"/>
        <v>16.981953120961979</v>
      </c>
      <c r="P51" s="43">
        <f t="shared" si="7"/>
        <v>0.97039732119782751</v>
      </c>
      <c r="Q51" s="25">
        <f t="shared" si="19"/>
        <v>1895</v>
      </c>
      <c r="R51" s="54">
        <v>2.3598976907323728</v>
      </c>
      <c r="T51" s="50">
        <v>4.2210628160713357</v>
      </c>
      <c r="U51" s="57">
        <v>10.957195892861302</v>
      </c>
      <c r="V51" s="50">
        <v>9.5451007570600996</v>
      </c>
      <c r="W51" s="50">
        <v>0.76045138302037585</v>
      </c>
      <c r="Y51" s="60">
        <f t="shared" si="8"/>
        <v>1.2593097300059475</v>
      </c>
      <c r="AA51" s="58">
        <f t="shared" si="21"/>
        <v>1.2572332091565188</v>
      </c>
      <c r="AB51" s="58">
        <f t="shared" si="22"/>
        <v>2.3247672060001023</v>
      </c>
      <c r="AC51" s="58">
        <f t="shared" si="23"/>
        <v>1.7791276963107132</v>
      </c>
      <c r="AD51" s="59">
        <f t="shared" si="24"/>
        <v>1.2760806842688408</v>
      </c>
      <c r="AE51" s="25">
        <f t="shared" si="20"/>
        <v>1895</v>
      </c>
      <c r="AF51" s="39"/>
      <c r="AG51" s="83">
        <f t="shared" si="14"/>
        <v>6.2219930151447382</v>
      </c>
      <c r="AH51" s="83">
        <f t="shared" si="15"/>
        <v>3.9684925216509868</v>
      </c>
      <c r="AI51" s="83">
        <f t="shared" si="25"/>
        <v>0.44970397074879709</v>
      </c>
      <c r="AJ51" s="84">
        <f t="shared" si="17"/>
        <v>1.5678479879196654</v>
      </c>
    </row>
    <row r="52" spans="1:36" x14ac:dyDescent="0.2">
      <c r="A52" s="25">
        <f t="shared" si="18"/>
        <v>1896</v>
      </c>
      <c r="B52" s="21">
        <v>3.3069340785839976</v>
      </c>
      <c r="C52" s="21">
        <v>39.683204568683252</v>
      </c>
      <c r="D52" s="21">
        <v>5.5115561900948959</v>
      </c>
      <c r="E52" s="21">
        <v>26.4554697124555</v>
      </c>
      <c r="F52" s="21">
        <v>17.636979808303668</v>
      </c>
      <c r="G52" s="21">
        <v>1.3070261822225038</v>
      </c>
      <c r="H52" s="21"/>
      <c r="I52" s="26">
        <v>1.0686029243724642</v>
      </c>
      <c r="J52" s="42"/>
      <c r="K52" s="43">
        <f t="shared" si="2"/>
        <v>3.0946331917685801</v>
      </c>
      <c r="L52" s="43">
        <f t="shared" si="3"/>
        <v>37.135594207724225</v>
      </c>
      <c r="M52" s="43">
        <f t="shared" si="4"/>
        <v>5.1577214177394763</v>
      </c>
      <c r="N52" s="56">
        <f t="shared" si="5"/>
        <v>24.757062805149484</v>
      </c>
      <c r="O52" s="43">
        <f t="shared" si="6"/>
        <v>16.504708536766323</v>
      </c>
      <c r="P52" s="43">
        <f t="shared" si="7"/>
        <v>1.223116793349647</v>
      </c>
      <c r="Q52" s="25">
        <f t="shared" si="19"/>
        <v>1896</v>
      </c>
      <c r="R52" s="54">
        <v>2.2980922970267414</v>
      </c>
      <c r="T52" s="50">
        <v>4.1949753148929796</v>
      </c>
      <c r="U52" s="57">
        <v>11.06147554112021</v>
      </c>
      <c r="V52" s="50">
        <v>7.8951952049029632</v>
      </c>
      <c r="W52" s="50">
        <v>0.54593213983458921</v>
      </c>
      <c r="Y52" s="60">
        <f t="shared" si="8"/>
        <v>1.3466096186704071</v>
      </c>
      <c r="AA52" s="58">
        <f t="shared" si="21"/>
        <v>1.2294998255242553</v>
      </c>
      <c r="AB52" s="58">
        <f t="shared" si="22"/>
        <v>2.2381338468920311</v>
      </c>
      <c r="AC52" s="58">
        <f t="shared" si="23"/>
        <v>2.0904750431650885</v>
      </c>
      <c r="AD52" s="59">
        <f t="shared" si="24"/>
        <v>2.2404190999273945</v>
      </c>
      <c r="AE52" s="25">
        <f t="shared" si="20"/>
        <v>1896</v>
      </c>
      <c r="AF52" s="39"/>
      <c r="AG52" s="83">
        <f t="shared" si="14"/>
        <v>6.4061414499913649</v>
      </c>
      <c r="AH52" s="83">
        <f t="shared" si="15"/>
        <v>3.7145946255623055</v>
      </c>
      <c r="AI52" s="83">
        <f t="shared" si="25"/>
        <v>0.54498757787504404</v>
      </c>
      <c r="AJ52" s="84">
        <f t="shared" si="17"/>
        <v>1.7245869592086704</v>
      </c>
    </row>
    <row r="53" spans="1:36" x14ac:dyDescent="0.2">
      <c r="A53" s="25">
        <f t="shared" si="18"/>
        <v>1897</v>
      </c>
      <c r="B53" s="21">
        <v>3.3069340785839976</v>
      </c>
      <c r="C53" s="21">
        <v>39.683204568683252</v>
      </c>
      <c r="D53" s="21">
        <v>5.5115561900948959</v>
      </c>
      <c r="E53" s="21">
        <v>26.4554697124555</v>
      </c>
      <c r="F53" s="21">
        <v>17.636979808303668</v>
      </c>
      <c r="G53" s="21">
        <v>1.2440369686214192</v>
      </c>
      <c r="H53" s="21"/>
      <c r="I53" s="26">
        <v>0.95765507976548703</v>
      </c>
      <c r="J53" s="42"/>
      <c r="K53" s="43">
        <f t="shared" si="2"/>
        <v>3.4531577688637207</v>
      </c>
      <c r="L53" s="43">
        <f t="shared" si="3"/>
        <v>41.437888658619109</v>
      </c>
      <c r="M53" s="43">
        <f t="shared" si="4"/>
        <v>5.7552623136970977</v>
      </c>
      <c r="N53" s="56">
        <f t="shared" si="5"/>
        <v>27.625259105746071</v>
      </c>
      <c r="O53" s="43">
        <f t="shared" si="6"/>
        <v>18.416839403830714</v>
      </c>
      <c r="P53" s="43">
        <f t="shared" si="7"/>
        <v>1.2990449222344878</v>
      </c>
      <c r="Q53" s="25">
        <f t="shared" si="19"/>
        <v>1897</v>
      </c>
      <c r="R53" s="54">
        <v>2.7708921090581913</v>
      </c>
      <c r="T53" s="50">
        <v>4.140991204293293</v>
      </c>
      <c r="U53" s="57">
        <v>10.948543126398711</v>
      </c>
      <c r="V53" s="50">
        <v>11.232600129170638</v>
      </c>
      <c r="W53" s="50">
        <v>0.55620853228671785</v>
      </c>
      <c r="Y53" s="60">
        <f t="shared" si="8"/>
        <v>1.2462259925513401</v>
      </c>
      <c r="AA53" s="58">
        <f t="shared" si="21"/>
        <v>1.3898272248755714</v>
      </c>
      <c r="AB53" s="58">
        <f t="shared" si="22"/>
        <v>2.5231904178316746</v>
      </c>
      <c r="AC53" s="58">
        <f t="shared" si="23"/>
        <v>1.6395882691490884</v>
      </c>
      <c r="AD53" s="59">
        <f t="shared" si="24"/>
        <v>2.3355357691004421</v>
      </c>
      <c r="AE53" s="25">
        <f t="shared" si="20"/>
        <v>1897</v>
      </c>
      <c r="AF53" s="39"/>
      <c r="AG53" s="83">
        <f t="shared" si="14"/>
        <v>7.1014509982168237</v>
      </c>
      <c r="AH53" s="83">
        <f t="shared" si="15"/>
        <v>4.0568535247792648</v>
      </c>
      <c r="AI53" s="83">
        <f t="shared" si="25"/>
        <v>0.55989144985953576</v>
      </c>
      <c r="AJ53" s="84">
        <f t="shared" si="17"/>
        <v>1.7504824748641172</v>
      </c>
    </row>
    <row r="54" spans="1:36" x14ac:dyDescent="0.2">
      <c r="A54" s="25">
        <f t="shared" si="18"/>
        <v>1898</v>
      </c>
      <c r="B54" s="21">
        <v>2.7557783988199978</v>
      </c>
      <c r="C54" s="21">
        <v>39.683204568683252</v>
      </c>
      <c r="D54" s="21">
        <v>4.4092449520759169</v>
      </c>
      <c r="E54" s="21">
        <v>26.4554697124555</v>
      </c>
      <c r="F54" s="21">
        <v>17.636979808303668</v>
      </c>
      <c r="G54" s="21">
        <v>2.1258859590366028</v>
      </c>
      <c r="H54" s="21"/>
      <c r="I54" s="26">
        <v>0.93596602743630353</v>
      </c>
      <c r="J54" s="42"/>
      <c r="K54" s="43">
        <f t="shared" si="2"/>
        <v>2.9443145563395356</v>
      </c>
      <c r="L54" s="43">
        <f t="shared" si="3"/>
        <v>42.39812493769584</v>
      </c>
      <c r="M54" s="43">
        <f t="shared" si="4"/>
        <v>4.7109027708550935</v>
      </c>
      <c r="N54" s="56">
        <f t="shared" si="5"/>
        <v>28.265416625130559</v>
      </c>
      <c r="O54" s="43">
        <f t="shared" si="6"/>
        <v>18.843611083420374</v>
      </c>
      <c r="P54" s="43">
        <f t="shared" si="7"/>
        <v>2.2713281216622772</v>
      </c>
      <c r="Q54" s="25">
        <f t="shared" si="19"/>
        <v>1898</v>
      </c>
      <c r="R54" s="54">
        <v>3.1031477118808608</v>
      </c>
      <c r="T54" s="50">
        <v>4.2657527978168739</v>
      </c>
      <c r="U54" s="57">
        <v>10.652199531316242</v>
      </c>
      <c r="V54" s="50">
        <v>9.6900855051619956</v>
      </c>
      <c r="W54" s="50">
        <v>0.70650048033463464</v>
      </c>
      <c r="Y54" s="60">
        <f t="shared" si="8"/>
        <v>0.94881547051943127</v>
      </c>
      <c r="AA54" s="58">
        <f t="shared" si="21"/>
        <v>1.1043543763872201</v>
      </c>
      <c r="AB54" s="58">
        <f t="shared" si="22"/>
        <v>2.6534817097664649</v>
      </c>
      <c r="AC54" s="58">
        <f t="shared" si="23"/>
        <v>1.944627947130313</v>
      </c>
      <c r="AD54" s="59">
        <f t="shared" si="24"/>
        <v>3.2148996142033202</v>
      </c>
      <c r="AE54" s="25">
        <f t="shared" si="20"/>
        <v>1898</v>
      </c>
      <c r="AF54" s="39"/>
      <c r="AG54" s="83">
        <f t="shared" si="14"/>
        <v>7.1118759944045156</v>
      </c>
      <c r="AH54" s="83">
        <f t="shared" si="15"/>
        <v>4.2803444082356474</v>
      </c>
      <c r="AI54" s="83">
        <f t="shared" si="25"/>
        <v>0.50773258638207275</v>
      </c>
      <c r="AJ54" s="84">
        <f t="shared" si="17"/>
        <v>1.6615195685470601</v>
      </c>
    </row>
    <row r="55" spans="1:36" x14ac:dyDescent="0.2">
      <c r="A55" s="25">
        <f t="shared" si="18"/>
        <v>1899</v>
      </c>
      <c r="B55" s="21">
        <v>3.3069340785839976</v>
      </c>
      <c r="C55" s="21">
        <v>39.683204568683252</v>
      </c>
      <c r="D55" s="21">
        <v>5.0706316948873038</v>
      </c>
      <c r="E55" s="21">
        <v>26.4554697124555</v>
      </c>
      <c r="F55" s="21">
        <v>17.636979808303668</v>
      </c>
      <c r="G55" s="21">
        <v>2.1888751726376872</v>
      </c>
      <c r="H55" s="21"/>
      <c r="I55" s="26">
        <v>0.95348410816372109</v>
      </c>
      <c r="J55" s="42"/>
      <c r="K55" s="43">
        <f t="shared" si="2"/>
        <v>3.4682634458928705</v>
      </c>
      <c r="L55" s="43">
        <f t="shared" si="3"/>
        <v>41.619156762987515</v>
      </c>
      <c r="M55" s="43">
        <f t="shared" si="4"/>
        <v>5.318003364159515</v>
      </c>
      <c r="N55" s="56">
        <f t="shared" si="5"/>
        <v>27.746104508658341</v>
      </c>
      <c r="O55" s="43">
        <f t="shared" si="6"/>
        <v>18.497403005772227</v>
      </c>
      <c r="P55" s="43">
        <f t="shared" si="7"/>
        <v>2.2956598373235177</v>
      </c>
      <c r="Q55" s="25">
        <f t="shared" si="19"/>
        <v>1899</v>
      </c>
      <c r="R55" s="54">
        <v>2.575552259397424</v>
      </c>
      <c r="T55" s="50">
        <v>4.4299623873999465</v>
      </c>
      <c r="U55" s="57">
        <v>11.252140751763323</v>
      </c>
      <c r="V55" s="50">
        <v>11.724157656309645</v>
      </c>
      <c r="W55" s="50">
        <v>0.57804584492343458</v>
      </c>
      <c r="Y55" s="60">
        <f t="shared" si="8"/>
        <v>1.3466096186704071</v>
      </c>
      <c r="AA55" s="58">
        <f t="shared" si="21"/>
        <v>1.2004624191134006</v>
      </c>
      <c r="AB55" s="58">
        <f t="shared" si="22"/>
        <v>2.4658511763026292</v>
      </c>
      <c r="AC55" s="58">
        <f t="shared" si="23"/>
        <v>1.5777170137095005</v>
      </c>
      <c r="AD55" s="59">
        <f t="shared" si="24"/>
        <v>3.9714148237283684</v>
      </c>
      <c r="AE55" s="25">
        <f t="shared" si="20"/>
        <v>1899</v>
      </c>
      <c r="AF55" s="39"/>
      <c r="AG55" s="83">
        <f t="shared" si="14"/>
        <v>7.5988581132000785</v>
      </c>
      <c r="AH55" s="83">
        <f t="shared" si="15"/>
        <v>4.0659389594335895</v>
      </c>
      <c r="AI55" s="83">
        <f t="shared" si="25"/>
        <v>0.62535328508367161</v>
      </c>
      <c r="AJ55" s="84">
        <f t="shared" si="17"/>
        <v>1.8689060974635601</v>
      </c>
    </row>
    <row r="56" spans="1:36" x14ac:dyDescent="0.2">
      <c r="A56" s="25">
        <f t="shared" si="18"/>
        <v>1900</v>
      </c>
      <c r="B56" s="21">
        <v>3.3069340785839976</v>
      </c>
      <c r="C56" s="21">
        <v>39.683204568683252</v>
      </c>
      <c r="D56" s="21">
        <v>5.0706316948873038</v>
      </c>
      <c r="E56" s="21">
        <v>24.250847236417542</v>
      </c>
      <c r="F56" s="21">
        <v>16.534668570284687</v>
      </c>
      <c r="G56" s="21">
        <v>1.5904776434273842</v>
      </c>
      <c r="H56" s="21"/>
      <c r="I56" s="26">
        <v>0.98184671505573018</v>
      </c>
      <c r="J56" s="42"/>
      <c r="K56" s="43">
        <f t="shared" si="2"/>
        <v>3.3680757167846656</v>
      </c>
      <c r="L56" s="43">
        <f t="shared" si="3"/>
        <v>40.416904146214726</v>
      </c>
      <c r="M56" s="43">
        <f t="shared" si="4"/>
        <v>5.1643821964607701</v>
      </c>
      <c r="N56" s="56">
        <f t="shared" si="5"/>
        <v>24.699219200464555</v>
      </c>
      <c r="O56" s="43">
        <f t="shared" si="6"/>
        <v>16.840376727589469</v>
      </c>
      <c r="P56" s="43">
        <f t="shared" si="7"/>
        <v>1.619883856653844</v>
      </c>
      <c r="Q56" s="25">
        <f t="shared" si="19"/>
        <v>1900</v>
      </c>
      <c r="R56" s="54">
        <v>2.5699462514049185</v>
      </c>
      <c r="T56" s="50">
        <v>4.409788151633891</v>
      </c>
      <c r="U56" s="57">
        <v>11.663652701721711</v>
      </c>
      <c r="V56" s="50">
        <v>11.385481904130776</v>
      </c>
      <c r="W56" s="50">
        <v>0.52409485136929956</v>
      </c>
      <c r="Y56" s="60">
        <f t="shared" si="8"/>
        <v>1.3105627072719641</v>
      </c>
      <c r="AA56" s="58">
        <f t="shared" si="21"/>
        <v>1.1711179809277892</v>
      </c>
      <c r="AB56" s="58">
        <f t="shared" si="22"/>
        <v>2.1176229978811545</v>
      </c>
      <c r="AC56" s="58">
        <f t="shared" si="23"/>
        <v>1.4791097003526568</v>
      </c>
      <c r="AD56" s="59">
        <f t="shared" si="24"/>
        <v>3.0908219235918515</v>
      </c>
      <c r="AE56" s="25">
        <f t="shared" si="20"/>
        <v>1900</v>
      </c>
      <c r="AF56" s="39"/>
      <c r="AG56" s="83">
        <f t="shared" si="14"/>
        <v>6.8485202123570099</v>
      </c>
      <c r="AH56" s="83">
        <f t="shared" si="15"/>
        <v>4.0430785633533448</v>
      </c>
      <c r="AI56" s="83">
        <f t="shared" si="25"/>
        <v>0.527026179128954</v>
      </c>
      <c r="AJ56" s="84">
        <f t="shared" si="17"/>
        <v>1.6938874931672909</v>
      </c>
    </row>
    <row r="57" spans="1:36" x14ac:dyDescent="0.2">
      <c r="A57" s="25">
        <f t="shared" si="18"/>
        <v>1901</v>
      </c>
      <c r="B57" s="21">
        <v>3.3069340785839976</v>
      </c>
      <c r="C57" s="21">
        <v>35.273959616607335</v>
      </c>
      <c r="D57" s="21">
        <v>5.0706316948873038</v>
      </c>
      <c r="E57" s="21">
        <v>26.4554697124555</v>
      </c>
      <c r="F57" s="21">
        <v>17.636979808303668</v>
      </c>
      <c r="G57" s="21">
        <v>1.7794452842306379</v>
      </c>
      <c r="H57" s="21"/>
      <c r="I57" s="26">
        <v>0.94514216496018888</v>
      </c>
      <c r="J57" s="42"/>
      <c r="K57" s="43">
        <f t="shared" si="2"/>
        <v>3.4988747737471768</v>
      </c>
      <c r="L57" s="43">
        <f t="shared" si="3"/>
        <v>37.321326805997636</v>
      </c>
      <c r="M57" s="43">
        <f t="shared" si="4"/>
        <v>5.3649407283621589</v>
      </c>
      <c r="N57" s="56">
        <f t="shared" si="5"/>
        <v>27.990995104498225</v>
      </c>
      <c r="O57" s="43">
        <f t="shared" si="6"/>
        <v>18.660663402998818</v>
      </c>
      <c r="P57" s="43">
        <f t="shared" si="7"/>
        <v>1.8827276469097021</v>
      </c>
      <c r="Q57" s="25">
        <f t="shared" si="19"/>
        <v>1901</v>
      </c>
      <c r="R57" s="54">
        <v>2.5523422460072243</v>
      </c>
      <c r="T57" s="50">
        <v>5.0289916476881942</v>
      </c>
      <c r="U57" s="57">
        <v>11.664830790137033</v>
      </c>
      <c r="V57" s="50">
        <v>11.381310633969898</v>
      </c>
      <c r="W57" s="50">
        <v>0.56776947473688666</v>
      </c>
      <c r="Y57" s="60">
        <f t="shared" si="8"/>
        <v>1.3708485918064741</v>
      </c>
      <c r="AA57" s="58">
        <f t="shared" si="21"/>
        <v>1.0668024733802051</v>
      </c>
      <c r="AB57" s="58">
        <f t="shared" si="22"/>
        <v>2.3996057558044868</v>
      </c>
      <c r="AC57" s="58">
        <f t="shared" si="23"/>
        <v>1.6395882691490884</v>
      </c>
      <c r="AD57" s="59">
        <f t="shared" si="24"/>
        <v>3.3160071660812478</v>
      </c>
      <c r="AE57" s="25">
        <f t="shared" si="20"/>
        <v>1901</v>
      </c>
      <c r="AF57" s="39"/>
      <c r="AG57" s="83">
        <f t="shared" si="14"/>
        <v>7.4574037923269554</v>
      </c>
      <c r="AH57" s="83">
        <f t="shared" si="15"/>
        <v>4.1542902042740728</v>
      </c>
      <c r="AI57" s="83">
        <f t="shared" si="25"/>
        <v>0.58506575211113721</v>
      </c>
      <c r="AJ57" s="84">
        <f t="shared" si="17"/>
        <v>1.7951090139669414</v>
      </c>
    </row>
    <row r="58" spans="1:36" x14ac:dyDescent="0.2">
      <c r="A58" s="25">
        <f t="shared" si="18"/>
        <v>1902</v>
      </c>
      <c r="B58" s="21">
        <v>3.6376274864423972</v>
      </c>
      <c r="C58" s="21">
        <v>33.069337140569374</v>
      </c>
      <c r="D58" s="21">
        <v>5.5115561900948959</v>
      </c>
      <c r="E58" s="21">
        <v>30.864714664531416</v>
      </c>
      <c r="F58" s="21">
        <v>22.046224760379584</v>
      </c>
      <c r="G58" s="21">
        <v>1.7794452842306379</v>
      </c>
      <c r="H58" s="21"/>
      <c r="I58" s="26">
        <v>0.83669690331427138</v>
      </c>
      <c r="J58" s="42"/>
      <c r="K58" s="43">
        <f t="shared" si="2"/>
        <v>4.3476048160728871</v>
      </c>
      <c r="L58" s="43">
        <f t="shared" si="3"/>
        <v>39.523675789377478</v>
      </c>
      <c r="M58" s="43">
        <f t="shared" si="4"/>
        <v>6.5872792982295794</v>
      </c>
      <c r="N58" s="56">
        <f t="shared" si="5"/>
        <v>36.888764070085642</v>
      </c>
      <c r="O58" s="43">
        <f t="shared" si="6"/>
        <v>26.349117192918317</v>
      </c>
      <c r="P58" s="43">
        <f t="shared" si="7"/>
        <v>2.1267501734284071</v>
      </c>
      <c r="Q58" s="25">
        <f t="shared" si="19"/>
        <v>1902</v>
      </c>
      <c r="R58" s="54">
        <v>3.0446109427226826</v>
      </c>
      <c r="T58" s="50">
        <v>5.2697502441322541</v>
      </c>
      <c r="U58" s="57">
        <v>11.595062948102841</v>
      </c>
      <c r="V58" s="50">
        <v>13.612717674575201</v>
      </c>
      <c r="W58" s="50">
        <v>0.49198118899113441</v>
      </c>
      <c r="Y58" s="60">
        <f t="shared" si="8"/>
        <v>1.427967283131744</v>
      </c>
      <c r="AA58" s="58">
        <f t="shared" si="21"/>
        <v>1.2500173619355801</v>
      </c>
      <c r="AB58" s="58">
        <f t="shared" si="22"/>
        <v>3.1814199056264116</v>
      </c>
      <c r="AC58" s="58">
        <f t="shared" si="23"/>
        <v>1.9356250399676764</v>
      </c>
      <c r="AD58" s="59">
        <f t="shared" si="24"/>
        <v>4.3228282320906617</v>
      </c>
      <c r="AE58" s="25">
        <f t="shared" si="20"/>
        <v>1902</v>
      </c>
      <c r="AF58" s="39"/>
      <c r="AG58" s="83">
        <f t="shared" si="14"/>
        <v>9.3975107326825018</v>
      </c>
      <c r="AH58" s="83">
        <f t="shared" si="15"/>
        <v>4.4066615877870419</v>
      </c>
      <c r="AI58" s="83">
        <f t="shared" si="25"/>
        <v>0.75732744532379992</v>
      </c>
      <c r="AJ58" s="84">
        <f t="shared" si="17"/>
        <v>2.132569189957195</v>
      </c>
    </row>
    <row r="59" spans="1:36" x14ac:dyDescent="0.2">
      <c r="A59" s="25">
        <f t="shared" si="18"/>
        <v>1903</v>
      </c>
      <c r="B59" s="21">
        <v>3.6376274864423972</v>
      </c>
      <c r="C59" s="21">
        <v>33.069337140569374</v>
      </c>
      <c r="D59" s="21">
        <v>5.5115561900948959</v>
      </c>
      <c r="E59" s="21">
        <v>24.250847236417542</v>
      </c>
      <c r="F59" s="21">
        <v>19.841602284341626</v>
      </c>
      <c r="G59" s="21">
        <v>1.354268092423317</v>
      </c>
      <c r="H59" s="21"/>
      <c r="I59" s="26">
        <v>0.86005434428416128</v>
      </c>
      <c r="J59" s="42"/>
      <c r="K59" s="43">
        <f t="shared" si="2"/>
        <v>4.2295321343560683</v>
      </c>
      <c r="L59" s="43">
        <f t="shared" si="3"/>
        <v>38.450287892090792</v>
      </c>
      <c r="M59" s="43">
        <f t="shared" si="4"/>
        <v>6.4083813153484659</v>
      </c>
      <c r="N59" s="56">
        <f t="shared" si="5"/>
        <v>28.19687778753325</v>
      </c>
      <c r="O59" s="43">
        <f t="shared" si="6"/>
        <v>23.070172735254477</v>
      </c>
      <c r="P59" s="43">
        <f t="shared" si="7"/>
        <v>1.5746308374856228</v>
      </c>
      <c r="Q59" s="25">
        <f t="shared" si="19"/>
        <v>1903</v>
      </c>
      <c r="R59" s="54">
        <v>3.1358260028747567</v>
      </c>
      <c r="U59" s="57">
        <v>13.107327167333343</v>
      </c>
      <c r="W59" s="50">
        <v>1.7858468466161355</v>
      </c>
      <c r="Y59" s="60">
        <f t="shared" si="8"/>
        <v>1.3487776842460841</v>
      </c>
      <c r="AB59" s="58">
        <f t="shared" si="22"/>
        <v>2.1512301804601894</v>
      </c>
    </row>
    <row r="60" spans="1:36" x14ac:dyDescent="0.2">
      <c r="A60" s="25">
        <f t="shared" si="18"/>
        <v>1904</v>
      </c>
      <c r="B60" s="21">
        <v>3.0864718066783974</v>
      </c>
      <c r="C60" s="21">
        <v>33.069337140569374</v>
      </c>
      <c r="D60" s="21">
        <v>5.5115561900948959</v>
      </c>
      <c r="E60" s="21">
        <v>23.148535998398561</v>
      </c>
      <c r="F60" s="21">
        <v>17.636979808303668</v>
      </c>
      <c r="G60" s="21">
        <v>0.94483820401626784</v>
      </c>
      <c r="H60" s="21"/>
      <c r="I60" s="26">
        <v>0.91677955806817957</v>
      </c>
      <c r="J60" s="42"/>
      <c r="K60" s="43">
        <f t="shared" si="2"/>
        <v>3.3666455360132068</v>
      </c>
      <c r="L60" s="43">
        <f t="shared" si="3"/>
        <v>36.071198195400925</v>
      </c>
      <c r="M60" s="43">
        <f t="shared" si="4"/>
        <v>6.0118663659001541</v>
      </c>
      <c r="N60" s="56">
        <f t="shared" si="5"/>
        <v>25.249838736780646</v>
      </c>
      <c r="O60" s="43">
        <f t="shared" si="6"/>
        <v>19.237972370880495</v>
      </c>
      <c r="P60" s="43">
        <f t="shared" si="7"/>
        <v>1.0306056627257407</v>
      </c>
      <c r="Q60" s="25">
        <f t="shared" si="19"/>
        <v>1904</v>
      </c>
      <c r="R60" s="54">
        <v>2.894435069334671</v>
      </c>
      <c r="U60" s="57">
        <v>13.962154225734665</v>
      </c>
      <c r="W60" s="50">
        <v>1.4368542224790641</v>
      </c>
      <c r="Y60" s="60">
        <f t="shared" si="8"/>
        <v>1.163144259714584</v>
      </c>
      <c r="AB60" s="58">
        <f t="shared" si="22"/>
        <v>1.8084486339680181</v>
      </c>
    </row>
    <row r="61" spans="1:36" x14ac:dyDescent="0.2">
      <c r="A61" s="25">
        <f t="shared" si="18"/>
        <v>1905</v>
      </c>
      <c r="B61" s="21">
        <v>3.0864718066783974</v>
      </c>
      <c r="C61" s="21">
        <v>33.069337140569374</v>
      </c>
      <c r="D61" s="21">
        <v>5.5115561900948959</v>
      </c>
      <c r="E61" s="21">
        <v>28.660092188493458</v>
      </c>
      <c r="F61" s="21">
        <v>17.636979808303668</v>
      </c>
      <c r="G61" s="21">
        <v>2.4880739372428384</v>
      </c>
      <c r="H61" s="21"/>
      <c r="I61" s="26">
        <v>0.96683121728937249</v>
      </c>
      <c r="J61" s="42"/>
      <c r="K61" s="43">
        <f t="shared" si="2"/>
        <v>3.1923584504560081</v>
      </c>
      <c r="L61" s="43">
        <f t="shared" si="3"/>
        <v>34.203836770272311</v>
      </c>
      <c r="M61" s="43">
        <f t="shared" si="4"/>
        <v>5.7006394617120515</v>
      </c>
      <c r="N61" s="56">
        <f t="shared" si="5"/>
        <v>29.643325200902666</v>
      </c>
      <c r="O61" s="43">
        <f t="shared" si="6"/>
        <v>18.242046277478565</v>
      </c>
      <c r="P61" s="43">
        <f t="shared" si="7"/>
        <v>2.5734315284300116</v>
      </c>
      <c r="Q61" s="25">
        <f t="shared" si="19"/>
        <v>1905</v>
      </c>
      <c r="R61" s="54">
        <v>2.7445937370136351</v>
      </c>
      <c r="U61" s="57">
        <v>13.392266313901231</v>
      </c>
      <c r="W61" s="50">
        <v>2.1414236551869954</v>
      </c>
      <c r="Y61" s="60">
        <f t="shared" si="8"/>
        <v>1.163144259714584</v>
      </c>
      <c r="AB61" s="58">
        <f t="shared" si="22"/>
        <v>2.213465929223104</v>
      </c>
    </row>
    <row r="62" spans="1:36" x14ac:dyDescent="0.2">
      <c r="A62" s="25">
        <f t="shared" si="18"/>
        <v>1906</v>
      </c>
      <c r="B62" s="21">
        <v>3.0864718066783974</v>
      </c>
      <c r="C62" s="21">
        <v>33.069337140569374</v>
      </c>
      <c r="D62" s="21">
        <v>5.5115561900948959</v>
      </c>
      <c r="E62" s="21">
        <v>28.660092188493458</v>
      </c>
      <c r="F62" s="21">
        <v>18.739291046322645</v>
      </c>
      <c r="G62" s="21">
        <v>2.4880739372428384</v>
      </c>
      <c r="H62" s="21"/>
      <c r="I62" s="26">
        <v>1.0727738959742303</v>
      </c>
      <c r="J62" s="42"/>
      <c r="K62" s="43">
        <f t="shared" si="2"/>
        <v>2.8770944355198398</v>
      </c>
      <c r="L62" s="43">
        <f t="shared" si="3"/>
        <v>30.826008411155215</v>
      </c>
      <c r="M62" s="43">
        <f t="shared" si="4"/>
        <v>5.1376680685258691</v>
      </c>
      <c r="N62" s="56">
        <f t="shared" si="5"/>
        <v>26.715873956334519</v>
      </c>
      <c r="O62" s="43">
        <f t="shared" si="6"/>
        <v>17.468071432987955</v>
      </c>
      <c r="P62" s="43">
        <f t="shared" si="7"/>
        <v>2.3192901566488207</v>
      </c>
      <c r="Q62" s="25">
        <f t="shared" si="19"/>
        <v>1906</v>
      </c>
      <c r="R62" s="54">
        <v>2.4735490989104227</v>
      </c>
      <c r="U62" s="57"/>
      <c r="Y62" s="60">
        <f t="shared" si="8"/>
        <v>1.163144259714584</v>
      </c>
    </row>
    <row r="63" spans="1:36" x14ac:dyDescent="0.2">
      <c r="A63" s="25">
        <f t="shared" si="18"/>
        <v>1907</v>
      </c>
      <c r="B63" s="21">
        <v>3.3069340785839976</v>
      </c>
      <c r="C63" s="21">
        <v>33.069337140569374</v>
      </c>
      <c r="D63" s="21">
        <v>5.5115561900948959</v>
      </c>
      <c r="E63" s="21">
        <v>28.660092188493458</v>
      </c>
      <c r="F63" s="21">
        <v>17.636979808303668</v>
      </c>
      <c r="G63" s="21">
        <v>1.0708166312184368</v>
      </c>
      <c r="H63" s="21"/>
      <c r="I63" s="26">
        <v>1.0502506493246937</v>
      </c>
      <c r="J63" s="42"/>
      <c r="K63" s="43">
        <f t="shared" si="2"/>
        <v>3.1487093873356238</v>
      </c>
      <c r="L63" s="43">
        <f t="shared" si="3"/>
        <v>31.487090402498495</v>
      </c>
      <c r="M63" s="43">
        <f t="shared" si="4"/>
        <v>5.2478484004164159</v>
      </c>
      <c r="N63" s="56">
        <f t="shared" si="5"/>
        <v>27.288811682165363</v>
      </c>
      <c r="O63" s="43">
        <f t="shared" si="6"/>
        <v>16.793114881332531</v>
      </c>
      <c r="P63" s="43">
        <f t="shared" si="7"/>
        <v>1.0195819749380464</v>
      </c>
      <c r="Q63" s="25">
        <f t="shared" si="19"/>
        <v>1907</v>
      </c>
      <c r="R63" s="54">
        <v>2.4806577171598727</v>
      </c>
      <c r="U63" s="57"/>
      <c r="Y63" s="60">
        <f t="shared" si="8"/>
        <v>1.2693042516726609</v>
      </c>
    </row>
    <row r="64" spans="1:36" x14ac:dyDescent="0.2">
      <c r="A64" s="25">
        <f t="shared" si="18"/>
        <v>1908</v>
      </c>
      <c r="B64" s="21">
        <v>3.6376274864423972</v>
      </c>
      <c r="C64" s="21">
        <v>33.069337140569374</v>
      </c>
      <c r="D64" s="21">
        <v>5.5115561900948959</v>
      </c>
      <c r="E64" s="21">
        <v>31.967025902550397</v>
      </c>
      <c r="F64" s="21">
        <v>22.046224760379584</v>
      </c>
      <c r="G64" s="21">
        <v>1.7164560706295533</v>
      </c>
      <c r="H64" s="21"/>
      <c r="I64" s="26">
        <v>0.84754142947886313</v>
      </c>
      <c r="J64" s="42"/>
      <c r="K64" s="43">
        <f t="shared" si="2"/>
        <v>4.2919760142924268</v>
      </c>
      <c r="L64" s="43">
        <f t="shared" si="3"/>
        <v>39.017959465300798</v>
      </c>
      <c r="M64" s="43">
        <f t="shared" si="4"/>
        <v>6.5029932442167997</v>
      </c>
      <c r="N64" s="56">
        <f t="shared" si="5"/>
        <v>37.717360816457436</v>
      </c>
      <c r="O64" s="43">
        <f t="shared" si="6"/>
        <v>26.011972976867199</v>
      </c>
      <c r="P64" s="43">
        <f t="shared" si="7"/>
        <v>2.0252178960560889</v>
      </c>
      <c r="Q64" s="25">
        <f t="shared" si="19"/>
        <v>1908</v>
      </c>
      <c r="R64" s="54">
        <v>3.3016657156322586</v>
      </c>
      <c r="U64" s="57">
        <v>14.532033209064769</v>
      </c>
      <c r="Y64" s="60">
        <f t="shared" si="8"/>
        <v>1.2999426301613115</v>
      </c>
      <c r="AB64" s="58">
        <f t="shared" ref="AB64:AB69" si="26">N64/U64</f>
        <v>2.5954634340451519</v>
      </c>
    </row>
    <row r="65" spans="1:30" x14ac:dyDescent="0.2">
      <c r="A65" s="25">
        <f t="shared" si="18"/>
        <v>1909</v>
      </c>
      <c r="B65" s="21">
        <v>3.8580897583479969</v>
      </c>
      <c r="C65" s="21">
        <v>33.069337140569374</v>
      </c>
      <c r="D65" s="21">
        <v>6.1729429329062828</v>
      </c>
      <c r="E65" s="21">
        <v>28.660092188493458</v>
      </c>
      <c r="F65" s="21">
        <v>22.046224760379584</v>
      </c>
      <c r="G65" s="21">
        <v>1.7164560706295533</v>
      </c>
      <c r="H65" s="21"/>
      <c r="I65" s="26">
        <v>0.82334979418861998</v>
      </c>
      <c r="J65" s="42"/>
      <c r="K65" s="43">
        <f t="shared" si="2"/>
        <v>4.6858452939190904</v>
      </c>
      <c r="L65" s="43">
        <f t="shared" si="3"/>
        <v>40.164383806226553</v>
      </c>
      <c r="M65" s="43">
        <f t="shared" si="4"/>
        <v>7.4973516438289565</v>
      </c>
      <c r="N65" s="56">
        <f t="shared" si="5"/>
        <v>34.809132632063012</v>
      </c>
      <c r="O65" s="43">
        <f t="shared" si="6"/>
        <v>26.776255870817703</v>
      </c>
      <c r="P65" s="43">
        <f t="shared" si="7"/>
        <v>2.0847227785136639</v>
      </c>
      <c r="Q65" s="25">
        <f t="shared" si="19"/>
        <v>1909</v>
      </c>
      <c r="R65" s="54">
        <v>3.5744686858824166</v>
      </c>
      <c r="U65" s="57">
        <v>14.247100318584865</v>
      </c>
      <c r="Y65" s="60">
        <f t="shared" si="8"/>
        <v>1.3109207845143878</v>
      </c>
      <c r="AB65" s="58">
        <f t="shared" si="26"/>
        <v>2.4432433164421301</v>
      </c>
    </row>
    <row r="66" spans="1:30" x14ac:dyDescent="0.2">
      <c r="A66" s="25">
        <f t="shared" si="18"/>
        <v>1910</v>
      </c>
      <c r="B66" s="21">
        <v>3.8580897583479969</v>
      </c>
      <c r="C66" s="21">
        <v>33.069337140569374</v>
      </c>
      <c r="D66" s="21">
        <v>5.5115561900948959</v>
      </c>
      <c r="E66" s="21">
        <v>28.660092188493458</v>
      </c>
      <c r="F66" s="21">
        <v>19.841602284341626</v>
      </c>
      <c r="G66" s="21">
        <v>1.7794452842306379</v>
      </c>
      <c r="H66" s="21"/>
      <c r="I66" s="26">
        <v>0.85755176132310162</v>
      </c>
      <c r="J66" s="42"/>
      <c r="K66" s="43">
        <f t="shared" si="2"/>
        <v>4.498958467994302</v>
      </c>
      <c r="L66" s="43">
        <f t="shared" si="3"/>
        <v>38.562496903449038</v>
      </c>
      <c r="M66" s="43">
        <f t="shared" si="4"/>
        <v>6.4270828172415069</v>
      </c>
      <c r="N66" s="56">
        <f t="shared" si="5"/>
        <v>33.420830649655834</v>
      </c>
      <c r="O66" s="43">
        <f t="shared" si="6"/>
        <v>23.137498142069425</v>
      </c>
      <c r="P66" s="43">
        <f t="shared" si="7"/>
        <v>2.0750295952808293</v>
      </c>
      <c r="Q66" s="25">
        <f t="shared" si="19"/>
        <v>1910</v>
      </c>
      <c r="R66" s="54">
        <v>3.319385644335505</v>
      </c>
      <c r="U66" s="57">
        <v>14.247100318584865</v>
      </c>
      <c r="Y66" s="60">
        <f t="shared" si="8"/>
        <v>1.3553587772097904</v>
      </c>
      <c r="AB66" s="58">
        <f t="shared" si="26"/>
        <v>2.3457987872844188</v>
      </c>
    </row>
    <row r="67" spans="1:30" x14ac:dyDescent="0.2">
      <c r="A67" s="25">
        <f t="shared" si="18"/>
        <v>1911</v>
      </c>
      <c r="B67" s="21">
        <v>3.8580897583479969</v>
      </c>
      <c r="C67" s="21">
        <v>34.171648378588351</v>
      </c>
      <c r="D67" s="21">
        <v>6.1729429329062828</v>
      </c>
      <c r="E67" s="21">
        <v>29.762403426512435</v>
      </c>
      <c r="F67" s="21">
        <v>19.400677789134033</v>
      </c>
      <c r="G67" s="21">
        <v>1.9369183182333494</v>
      </c>
      <c r="H67" s="21"/>
      <c r="I67" s="26">
        <v>0.85338078972133558</v>
      </c>
      <c r="J67" s="42"/>
      <c r="K67" s="43">
        <f t="shared" si="2"/>
        <v>4.5209475123149003</v>
      </c>
      <c r="L67" s="43">
        <f t="shared" si="3"/>
        <v>40.04267355226829</v>
      </c>
      <c r="M67" s="43">
        <f t="shared" si="4"/>
        <v>7.2335152223452397</v>
      </c>
      <c r="N67" s="56">
        <f t="shared" si="5"/>
        <v>34.875876964878834</v>
      </c>
      <c r="O67" s="43">
        <f t="shared" si="6"/>
        <v>22.733904984513611</v>
      </c>
      <c r="P67" s="43">
        <f t="shared" si="7"/>
        <v>2.2696999294603688</v>
      </c>
      <c r="Q67" s="25">
        <f t="shared" si="19"/>
        <v>1911</v>
      </c>
      <c r="R67" s="54">
        <v>3.10946641368407</v>
      </c>
      <c r="U67" s="57">
        <v>13.677216230893865</v>
      </c>
      <c r="Y67" s="60">
        <f t="shared" si="8"/>
        <v>1.45393032464323</v>
      </c>
      <c r="AB67" s="58">
        <f t="shared" si="26"/>
        <v>2.5499250999704013</v>
      </c>
    </row>
    <row r="68" spans="1:30" x14ac:dyDescent="0.2">
      <c r="A68" s="25">
        <f t="shared" si="18"/>
        <v>1912</v>
      </c>
      <c r="B68" s="21">
        <v>3.8580897583479969</v>
      </c>
      <c r="C68" s="21">
        <v>34.833035121399739</v>
      </c>
      <c r="D68" s="21">
        <v>6.1729429329062828</v>
      </c>
      <c r="E68" s="21">
        <v>33.730723883380762</v>
      </c>
      <c r="F68" s="21">
        <v>23.809922741209952</v>
      </c>
      <c r="G68" s="21">
        <v>3.5903851752618179</v>
      </c>
      <c r="H68" s="21"/>
      <c r="I68" s="26">
        <v>0.97433896617255134</v>
      </c>
      <c r="J68" s="42"/>
      <c r="K68" s="43">
        <f t="shared" si="2"/>
        <v>3.9596997475155331</v>
      </c>
      <c r="L68" s="43">
        <f t="shared" si="3"/>
        <v>35.750428065329942</v>
      </c>
      <c r="M68" s="43">
        <f t="shared" si="4"/>
        <v>6.3355188976534071</v>
      </c>
      <c r="N68" s="56">
        <f t="shared" si="5"/>
        <v>34.619085405034689</v>
      </c>
      <c r="O68" s="43">
        <f t="shared" si="6"/>
        <v>24.437001462377431</v>
      </c>
      <c r="P68" s="43">
        <f t="shared" si="7"/>
        <v>3.6849446649616757</v>
      </c>
      <c r="Q68" s="25">
        <f t="shared" si="19"/>
        <v>1912</v>
      </c>
      <c r="R68" s="54">
        <v>2.8719968896253203</v>
      </c>
      <c r="U68" s="57">
        <v>15.10192772520495</v>
      </c>
      <c r="Y68" s="60">
        <f t="shared" si="8"/>
        <v>1.3787270319892702</v>
      </c>
      <c r="AB68" s="58">
        <f t="shared" si="26"/>
        <v>2.2923620106627722</v>
      </c>
    </row>
    <row r="69" spans="1:30" x14ac:dyDescent="0.2">
      <c r="A69" s="25">
        <f t="shared" si="18"/>
        <v>1913</v>
      </c>
      <c r="B69" s="21">
        <v>3.8580897583479969</v>
      </c>
      <c r="C69" s="21">
        <v>34.833035121399739</v>
      </c>
      <c r="D69" s="21">
        <v>6.1729429329062828</v>
      </c>
      <c r="E69" s="21">
        <v>30.423790169323826</v>
      </c>
      <c r="F69" s="21">
        <v>20.943913522360603</v>
      </c>
      <c r="G69" s="21">
        <v>2.015654835234705</v>
      </c>
      <c r="H69" s="21"/>
      <c r="I69" s="26">
        <v>0.95765507976548703</v>
      </c>
      <c r="J69" s="42"/>
      <c r="K69" s="43">
        <f t="shared" si="2"/>
        <v>4.0286840636743406</v>
      </c>
      <c r="L69" s="43">
        <f t="shared" si="3"/>
        <v>36.373257822565655</v>
      </c>
      <c r="M69" s="43">
        <f t="shared" si="4"/>
        <v>6.4458937913407492</v>
      </c>
      <c r="N69" s="56">
        <f t="shared" si="5"/>
        <v>31.769047971607982</v>
      </c>
      <c r="O69" s="43">
        <f t="shared" si="6"/>
        <v>21.869996792048973</v>
      </c>
      <c r="P69" s="43">
        <f t="shared" si="7"/>
        <v>2.1047816461520816</v>
      </c>
      <c r="Q69" s="25">
        <f t="shared" si="19"/>
        <v>1913</v>
      </c>
      <c r="R69" s="54">
        <v>2.9220316786431835</v>
      </c>
      <c r="U69" s="57">
        <v>15.38686771111546</v>
      </c>
      <c r="Y69" s="60">
        <f t="shared" si="8"/>
        <v>1.3787270319892699</v>
      </c>
      <c r="AB69" s="58">
        <f t="shared" si="26"/>
        <v>2.0646858456226309</v>
      </c>
    </row>
    <row r="70" spans="1:30" x14ac:dyDescent="0.2">
      <c r="A70" s="25">
        <f t="shared" si="18"/>
        <v>1914</v>
      </c>
      <c r="B70" s="21">
        <v>3.8580897583479969</v>
      </c>
      <c r="C70" s="21">
        <v>34.833035121399739</v>
      </c>
      <c r="D70" s="21">
        <v>6.1729429329062828</v>
      </c>
      <c r="E70" s="21">
        <v>31.526101407342804</v>
      </c>
      <c r="F70" s="21">
        <v>22.046224760379584</v>
      </c>
      <c r="G70" s="21">
        <v>2.062896745435518</v>
      </c>
      <c r="H70" s="21"/>
      <c r="I70" s="26">
        <v>0.88007500797263827</v>
      </c>
      <c r="J70" s="42"/>
      <c r="K70" s="43">
        <f t="shared" si="2"/>
        <v>4.3838192465385246</v>
      </c>
      <c r="L70" s="43">
        <f t="shared" si="3"/>
        <v>39.57962083441268</v>
      </c>
      <c r="M70" s="43">
        <f t="shared" si="4"/>
        <v>7.0141100212883227</v>
      </c>
      <c r="N70" s="43">
        <f t="shared" si="5"/>
        <v>35.822061894436793</v>
      </c>
      <c r="O70" s="43">
        <f t="shared" si="6"/>
        <v>25.050392933172585</v>
      </c>
      <c r="P70" s="43">
        <f t="shared" si="7"/>
        <v>2.3440010530325774</v>
      </c>
      <c r="Q70" s="25">
        <f t="shared" si="19"/>
        <v>1914</v>
      </c>
      <c r="R70" s="54">
        <v>3.1796136180875592</v>
      </c>
      <c r="Y70" s="60">
        <f t="shared" si="8"/>
        <v>1.3787270319892699</v>
      </c>
    </row>
    <row r="71" spans="1:30" x14ac:dyDescent="0.2">
      <c r="A71" s="3">
        <f t="shared" si="18"/>
        <v>1915</v>
      </c>
      <c r="B71" s="21">
        <v>4.7399388459703964</v>
      </c>
      <c r="C71" s="21">
        <v>37.47858209264529</v>
      </c>
      <c r="D71" s="21">
        <v>6.1729429329062828</v>
      </c>
      <c r="E71" s="21">
        <v>26.4554697124555</v>
      </c>
      <c r="F71" s="21">
        <v>26.4554697124555</v>
      </c>
      <c r="G71" s="21">
        <v>2.7242834882469058</v>
      </c>
      <c r="H71" s="21"/>
    </row>
    <row r="72" spans="1:30" x14ac:dyDescent="0.2">
      <c r="A72" s="3">
        <f t="shared" ref="A72:A135" si="27">A71+1</f>
        <v>1916</v>
      </c>
      <c r="B72" s="21">
        <v>4.4092454381119968</v>
      </c>
      <c r="C72" s="21">
        <v>39.90366681628705</v>
      </c>
      <c r="D72" s="21">
        <v>7.716178666132854</v>
      </c>
      <c r="E72" s="21">
        <v>26.675931960059295</v>
      </c>
      <c r="F72" s="21">
        <v>26.675931960059295</v>
      </c>
      <c r="G72" s="21">
        <v>2.9132511290501593</v>
      </c>
      <c r="H72" s="21"/>
      <c r="J72" s="165" t="s">
        <v>240</v>
      </c>
      <c r="K72" s="166">
        <f>AVERAGE(K22:K26)</f>
        <v>2.194373248689133</v>
      </c>
      <c r="L72" s="166">
        <f t="shared" ref="L72:P72" si="28">AVERAGE(L22:L26)</f>
        <v>26.351490692966927</v>
      </c>
      <c r="M72" s="166">
        <f t="shared" si="28"/>
        <v>4.1843912478502245</v>
      </c>
      <c r="N72" s="166">
        <f t="shared" si="28"/>
        <v>16.94970279354056</v>
      </c>
      <c r="O72" s="166">
        <f t="shared" si="28"/>
        <v>8.4649693934674524</v>
      </c>
      <c r="P72" s="166">
        <f t="shared" si="28"/>
        <v>0.69490193705811742</v>
      </c>
      <c r="Q72" s="62" t="s">
        <v>240</v>
      </c>
      <c r="R72" s="166">
        <f>AVERAGE(R22:R26)</f>
        <v>1.9272846392652252</v>
      </c>
      <c r="S72" s="166">
        <f t="shared" ref="S72:W72" si="29">AVERAGE(S22:S26)</f>
        <v>40.661946618863368</v>
      </c>
      <c r="T72" s="166">
        <f t="shared" si="29"/>
        <v>5.1277099220060212</v>
      </c>
      <c r="U72" s="166">
        <f t="shared" si="29"/>
        <v>13.096297186126554</v>
      </c>
      <c r="V72" s="166">
        <f t="shared" si="29"/>
        <v>7.4723492767930493</v>
      </c>
      <c r="W72" s="166">
        <f t="shared" si="29"/>
        <v>0.86504876065116976</v>
      </c>
      <c r="X72" s="165" t="s">
        <v>240</v>
      </c>
      <c r="Y72" s="166">
        <f>AVERAGE(Y22:Y26)</f>
        <v>1.1563163597730224</v>
      </c>
      <c r="Z72" s="166">
        <f t="shared" ref="Z72:AD72" si="30">AVERAGE(Z22:Z26)</f>
        <v>0.65603909729065746</v>
      </c>
      <c r="AA72" s="166">
        <f t="shared" si="30"/>
        <v>0.81691939337853636</v>
      </c>
      <c r="AB72" s="85">
        <f t="shared" si="30"/>
        <v>1.2964791863633753</v>
      </c>
      <c r="AC72" s="85">
        <f t="shared" si="30"/>
        <v>1.1363013930248227</v>
      </c>
      <c r="AD72" s="85">
        <f t="shared" si="30"/>
        <v>0.80105939902332213</v>
      </c>
    </row>
    <row r="73" spans="1:30" x14ac:dyDescent="0.2">
      <c r="A73" s="3">
        <f t="shared" si="27"/>
        <v>1917</v>
      </c>
      <c r="B73" s="21">
        <v>4.4092454381119968</v>
      </c>
      <c r="C73" s="21">
        <v>40.124129063890841</v>
      </c>
      <c r="D73" s="21">
        <v>7.716178666132854</v>
      </c>
      <c r="E73" s="21">
        <v>27.778243198078272</v>
      </c>
      <c r="F73" s="21">
        <v>27.778243198078272</v>
      </c>
      <c r="G73" s="21">
        <v>2.5195685440433806</v>
      </c>
      <c r="H73" s="21"/>
      <c r="K73" s="61" t="s">
        <v>119</v>
      </c>
    </row>
    <row r="74" spans="1:30" x14ac:dyDescent="0.2">
      <c r="A74" s="3">
        <f t="shared" si="27"/>
        <v>1918</v>
      </c>
      <c r="B74" s="21">
        <v>4.4092454381119968</v>
      </c>
      <c r="C74" s="21">
        <v>41.226440301909818</v>
      </c>
      <c r="D74" s="21">
        <v>7.716178666132854</v>
      </c>
      <c r="E74" s="21">
        <v>41.887827044721206</v>
      </c>
      <c r="F74" s="21">
        <v>29.321478931304846</v>
      </c>
      <c r="G74" s="21">
        <v>2.7085361848466341</v>
      </c>
      <c r="H74" s="21"/>
      <c r="L74" s="62"/>
      <c r="M74" s="62" t="s">
        <v>120</v>
      </c>
      <c r="N74" s="62"/>
      <c r="O74" s="62" t="s">
        <v>122</v>
      </c>
      <c r="P74" s="62" t="s">
        <v>124</v>
      </c>
      <c r="Q74" s="62"/>
      <c r="R74" s="63" t="s">
        <v>88</v>
      </c>
      <c r="S74" s="63"/>
      <c r="T74" s="63" t="s">
        <v>91</v>
      </c>
      <c r="U74" s="63"/>
      <c r="V74" s="63" t="s">
        <v>92</v>
      </c>
      <c r="W74" s="63"/>
      <c r="X74" s="62"/>
      <c r="Y74" s="62"/>
      <c r="Z74" s="62" t="s">
        <v>17</v>
      </c>
    </row>
    <row r="75" spans="1:30" x14ac:dyDescent="0.2">
      <c r="A75" s="3">
        <f t="shared" si="27"/>
        <v>1919</v>
      </c>
      <c r="B75" s="21">
        <v>4.6297077100175965</v>
      </c>
      <c r="C75" s="21">
        <v>44.312911768362966</v>
      </c>
      <c r="D75" s="21">
        <v>7.716178666132854</v>
      </c>
      <c r="E75" s="21">
        <v>48.281232225231285</v>
      </c>
      <c r="F75" s="21">
        <v>34.833035121399739</v>
      </c>
      <c r="G75" s="21">
        <v>5.1808628186892021</v>
      </c>
      <c r="H75" s="21"/>
      <c r="L75" s="62" t="s">
        <v>70</v>
      </c>
      <c r="M75" s="62" t="s">
        <v>121</v>
      </c>
      <c r="N75" s="62" t="s">
        <v>2</v>
      </c>
      <c r="O75" s="62" t="s">
        <v>123</v>
      </c>
      <c r="P75" s="62" t="s">
        <v>125</v>
      </c>
      <c r="Q75" s="62" t="s">
        <v>114</v>
      </c>
      <c r="R75" s="63" t="s">
        <v>89</v>
      </c>
      <c r="S75" s="63" t="s">
        <v>100</v>
      </c>
      <c r="T75" s="63" t="s">
        <v>90</v>
      </c>
      <c r="U75" s="63" t="s">
        <v>4</v>
      </c>
      <c r="V75" s="63" t="s">
        <v>16</v>
      </c>
      <c r="W75" s="63" t="s">
        <v>0</v>
      </c>
      <c r="X75" s="62" t="s">
        <v>115</v>
      </c>
      <c r="Y75" s="62" t="s">
        <v>99</v>
      </c>
      <c r="Z75" s="62" t="s">
        <v>18</v>
      </c>
    </row>
    <row r="76" spans="1:30" x14ac:dyDescent="0.2">
      <c r="A76" s="3">
        <f t="shared" si="27"/>
        <v>1920</v>
      </c>
      <c r="B76" s="21">
        <v>6.5036370212151953</v>
      </c>
      <c r="C76" s="21">
        <v>62.831740567081809</v>
      </c>
      <c r="D76" s="21">
        <v>11.904961370604976</v>
      </c>
      <c r="E76" s="21">
        <v>62.611278319478011</v>
      </c>
      <c r="F76" s="21">
        <v>38.580893330664267</v>
      </c>
      <c r="G76" s="21">
        <v>4.1730354010718491</v>
      </c>
      <c r="H76" s="21"/>
      <c r="K76" s="2" t="s">
        <v>117</v>
      </c>
      <c r="L76" s="2">
        <v>1909</v>
      </c>
      <c r="M76" s="2">
        <v>6.7000000000000004E-2</v>
      </c>
      <c r="N76" s="2">
        <v>5.0999999999999997E-2</v>
      </c>
      <c r="O76" s="2">
        <v>5.2999999999999999E-2</v>
      </c>
      <c r="P76" s="2">
        <v>0.19900000000000001</v>
      </c>
      <c r="Q76" s="2">
        <v>5.6000000000000001E-2</v>
      </c>
      <c r="R76" s="50">
        <v>4.1000000000000002E-2</v>
      </c>
      <c r="S76" s="50">
        <v>1.7000000000000001E-2</v>
      </c>
      <c r="T76" s="50">
        <v>0.113</v>
      </c>
      <c r="U76" s="50">
        <v>6.9000000000000006E-2</v>
      </c>
      <c r="V76" s="50">
        <v>7.5999999999999998E-2</v>
      </c>
      <c r="W76" s="50">
        <v>8.1000000000000003E-2</v>
      </c>
      <c r="X76" s="2">
        <v>9.0999999999999998E-2</v>
      </c>
      <c r="Y76" s="2">
        <v>8.6999999999999994E-2</v>
      </c>
      <c r="Z76" s="2">
        <f>SUM(M76:Y76)</f>
        <v>1.0009999999999999</v>
      </c>
    </row>
    <row r="77" spans="1:30" x14ac:dyDescent="0.2">
      <c r="A77" s="3">
        <f t="shared" si="27"/>
        <v>1921</v>
      </c>
      <c r="B77" s="21">
        <v>6.8343304290735949</v>
      </c>
      <c r="C77" s="21">
        <v>50.04493020606165</v>
      </c>
      <c r="D77" s="21">
        <v>12.566348113416362</v>
      </c>
      <c r="E77" s="21">
        <v>54.454175158137566</v>
      </c>
      <c r="F77" s="21">
        <v>35.053497369003537</v>
      </c>
      <c r="G77" s="21">
        <v>2.5983050610447367</v>
      </c>
      <c r="H77" s="21"/>
      <c r="K77" s="2" t="s">
        <v>118</v>
      </c>
      <c r="L77" s="2">
        <v>1912</v>
      </c>
      <c r="M77" s="2">
        <v>6.8000000000000005E-2</v>
      </c>
      <c r="N77" s="2">
        <v>5.8999999999999997E-2</v>
      </c>
      <c r="O77" s="2">
        <v>5.8000000000000003E-2</v>
      </c>
      <c r="P77" s="2">
        <v>0.18</v>
      </c>
      <c r="Q77" s="2">
        <v>0.02</v>
      </c>
      <c r="R77" s="50">
        <v>6.2E-2</v>
      </c>
      <c r="S77" s="50">
        <v>3.3000000000000002E-2</v>
      </c>
      <c r="T77" s="50">
        <v>0.128</v>
      </c>
      <c r="U77" s="50">
        <v>5.5E-2</v>
      </c>
      <c r="V77" s="50">
        <v>6.4000000000000001E-2</v>
      </c>
      <c r="W77" s="50">
        <v>0.13800000000000001</v>
      </c>
      <c r="X77" s="2">
        <v>7.5999999999999998E-2</v>
      </c>
      <c r="Y77" s="2">
        <v>0.06</v>
      </c>
      <c r="Z77" s="66">
        <f>SUM(M77:Y77)</f>
        <v>1.0010000000000001</v>
      </c>
      <c r="AA77" s="67">
        <f>N77+S77+T77+U77+W77</f>
        <v>0.41300000000000003</v>
      </c>
    </row>
    <row r="78" spans="1:30" x14ac:dyDescent="0.2">
      <c r="A78" s="3">
        <f t="shared" si="27"/>
        <v>1922</v>
      </c>
      <c r="B78" s="21">
        <v>5.1808633897815959</v>
      </c>
      <c r="C78" s="21">
        <v>29.101016683701047</v>
      </c>
      <c r="D78" s="21">
        <v>12.786810361020157</v>
      </c>
      <c r="E78" s="21">
        <v>48.942618968042673</v>
      </c>
      <c r="F78" s="21">
        <v>30.644252416927621</v>
      </c>
      <c r="G78" s="21">
        <v>3.3384283208574796</v>
      </c>
      <c r="H78" s="21"/>
      <c r="K78" s="2" t="s">
        <v>146</v>
      </c>
      <c r="N78" s="65">
        <f>N77/$AA$77</f>
        <v>0.14285714285714285</v>
      </c>
      <c r="S78" s="65">
        <f>S77/$AA$77</f>
        <v>7.990314769975787E-2</v>
      </c>
      <c r="T78" s="65">
        <f t="shared" ref="T78:W78" si="31">T77/$AA$77</f>
        <v>0.30992736077481836</v>
      </c>
      <c r="U78" s="65">
        <f t="shared" si="31"/>
        <v>0.13317191283292978</v>
      </c>
      <c r="W78" s="65">
        <f t="shared" si="31"/>
        <v>0.33414043583535108</v>
      </c>
      <c r="Z78" s="66">
        <f>SUM(M78:Y78)</f>
        <v>1</v>
      </c>
    </row>
    <row r="79" spans="1:30" x14ac:dyDescent="0.2">
      <c r="A79" s="3">
        <f t="shared" si="27"/>
        <v>1923</v>
      </c>
      <c r="B79" s="21">
        <v>5.1808633897815959</v>
      </c>
      <c r="C79" s="21">
        <v>56.879259881779326</v>
      </c>
      <c r="D79" s="21">
        <v>10.802650132585997</v>
      </c>
      <c r="E79" s="21">
        <v>56.879259881779326</v>
      </c>
      <c r="F79" s="21">
        <v>40.344591311494639</v>
      </c>
      <c r="G79" s="21">
        <v>4.550970682678356</v>
      </c>
      <c r="H79" s="21"/>
    </row>
    <row r="80" spans="1:30" x14ac:dyDescent="0.2">
      <c r="A80" s="3">
        <f t="shared" si="27"/>
        <v>1924</v>
      </c>
      <c r="B80" s="21">
        <v>5.4013256616871965</v>
      </c>
      <c r="C80" s="21">
        <v>60.406655843440056</v>
      </c>
      <c r="D80" s="21">
        <v>10.141263389774608</v>
      </c>
      <c r="E80" s="21">
        <v>45.415223006381943</v>
      </c>
      <c r="F80" s="21">
        <v>31.526101407342804</v>
      </c>
      <c r="G80" s="21">
        <v>3.0707241630528701</v>
      </c>
      <c r="H80" s="21"/>
      <c r="K80" s="61" t="s">
        <v>19</v>
      </c>
    </row>
    <row r="81" spans="1:28" x14ac:dyDescent="0.2">
      <c r="A81" s="3">
        <f t="shared" si="27"/>
        <v>1925</v>
      </c>
      <c r="B81" s="21">
        <v>6.0627124774039949</v>
      </c>
      <c r="C81" s="21">
        <v>61.068042586251444</v>
      </c>
      <c r="D81" s="21">
        <v>10.141263389774608</v>
      </c>
      <c r="E81" s="21">
        <v>44.753836263570555</v>
      </c>
      <c r="F81" s="21">
        <v>31.305639159739005</v>
      </c>
      <c r="G81" s="21">
        <v>4.5667179860786282</v>
      </c>
      <c r="H81" s="21"/>
      <c r="K81" s="38" t="s">
        <v>152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</row>
    <row r="82" spans="1:28" x14ac:dyDescent="0.2">
      <c r="A82" s="3">
        <f t="shared" si="27"/>
        <v>1926</v>
      </c>
      <c r="B82" s="21">
        <v>6.5036370212151953</v>
      </c>
      <c r="C82" s="21">
        <v>59.965731348232467</v>
      </c>
      <c r="D82" s="21">
        <v>10.141263389774608</v>
      </c>
      <c r="E82" s="21">
        <v>53.131401672514798</v>
      </c>
      <c r="F82" s="21">
        <v>35.494421864211134</v>
      </c>
      <c r="G82" s="21">
        <v>5.8894914717014029</v>
      </c>
      <c r="H82" s="21"/>
      <c r="K82" s="38" t="s">
        <v>151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1:28" x14ac:dyDescent="0.2">
      <c r="A83" s="3">
        <f t="shared" si="27"/>
        <v>1927</v>
      </c>
      <c r="B83" s="21">
        <v>6.7240992931207941</v>
      </c>
      <c r="C83" s="21">
        <v>59.304344605421072</v>
      </c>
      <c r="D83" s="21">
        <v>10.141263389774608</v>
      </c>
      <c r="E83" s="21">
        <v>52.249552682099612</v>
      </c>
      <c r="F83" s="21">
        <v>35.273959616607335</v>
      </c>
      <c r="G83" s="21">
        <v>4.5352233792780865</v>
      </c>
      <c r="H83" s="21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  <row r="84" spans="1:28" x14ac:dyDescent="0.2">
      <c r="A84" s="3">
        <f t="shared" si="27"/>
        <v>1928</v>
      </c>
      <c r="B84" s="21">
        <v>6.6138681571679951</v>
      </c>
      <c r="C84" s="21">
        <v>59.083882357817281</v>
      </c>
      <c r="D84" s="21">
        <v>10.141263389774608</v>
      </c>
      <c r="E84" s="21">
        <v>51.147241444080628</v>
      </c>
      <c r="F84" s="21">
        <v>33.069337140569374</v>
      </c>
      <c r="G84" s="21">
        <v>3.0234822528520571</v>
      </c>
      <c r="H84" s="21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</row>
    <row r="85" spans="1:28" x14ac:dyDescent="0.2">
      <c r="A85" s="3">
        <f t="shared" si="27"/>
        <v>1929</v>
      </c>
      <c r="B85" s="21">
        <v>6.2831747493095955</v>
      </c>
      <c r="C85" s="21">
        <v>57.540646624590714</v>
      </c>
      <c r="D85" s="21">
        <v>10.141263389774608</v>
      </c>
      <c r="E85" s="21">
        <v>54.454175158137566</v>
      </c>
      <c r="F85" s="21">
        <v>35.714884111814925</v>
      </c>
      <c r="G85" s="21">
        <v>6.6453620349144176</v>
      </c>
      <c r="H85" s="21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</row>
    <row r="86" spans="1:28" x14ac:dyDescent="0.2">
      <c r="A86" s="3">
        <f t="shared" si="27"/>
        <v>1930</v>
      </c>
      <c r="B86" s="21">
        <v>6.3514130715660899</v>
      </c>
      <c r="C86" s="21">
        <v>58.202033367402095</v>
      </c>
      <c r="D86" s="21">
        <v>10.62418069404959</v>
      </c>
      <c r="E86" s="21">
        <v>49.42553627231765</v>
      </c>
      <c r="F86" s="21">
        <v>33.489265231243273</v>
      </c>
      <c r="G86" s="21">
        <v>3.6458756729580117</v>
      </c>
      <c r="H86" s="21"/>
      <c r="K86" s="38"/>
      <c r="O86" s="50"/>
      <c r="P86" s="50"/>
      <c r="Q86" s="50"/>
      <c r="T86" s="2"/>
      <c r="U86" s="2"/>
      <c r="V86" s="2"/>
      <c r="W86" s="2"/>
    </row>
    <row r="87" spans="1:28" x14ac:dyDescent="0.2">
      <c r="A87" s="3">
        <f t="shared" si="27"/>
        <v>1931</v>
      </c>
      <c r="B87" s="21">
        <v>7.4355911706343223</v>
      </c>
      <c r="C87" s="21">
        <v>77.722963291592762</v>
      </c>
      <c r="D87" s="21">
        <v>12.907062496076776</v>
      </c>
      <c r="E87" s="21">
        <v>53.311779875099724</v>
      </c>
      <c r="F87" s="21">
        <v>33.39000950072036</v>
      </c>
      <c r="G87" s="21">
        <v>3.7478582092645296</v>
      </c>
      <c r="H87" s="21"/>
      <c r="K87" s="38"/>
      <c r="O87" s="50"/>
      <c r="P87" s="50"/>
      <c r="Q87" s="50"/>
      <c r="T87" s="2"/>
      <c r="U87" s="2"/>
      <c r="V87" s="2"/>
      <c r="W87" s="2"/>
    </row>
    <row r="88" spans="1:28" x14ac:dyDescent="0.2">
      <c r="A88" s="3">
        <f t="shared" si="27"/>
        <v>1932</v>
      </c>
      <c r="B88" s="21">
        <v>7.2524485309635249</v>
      </c>
      <c r="C88" s="21">
        <v>72.250800042292255</v>
      </c>
      <c r="D88" s="21">
        <v>12.315477279936182</v>
      </c>
      <c r="E88" s="21">
        <v>47.61984548241989</v>
      </c>
      <c r="F88" s="21">
        <v>35.304368202483722</v>
      </c>
      <c r="G88" s="21">
        <v>3.6750948073460354</v>
      </c>
      <c r="H88" s="21"/>
      <c r="N88" s="50"/>
      <c r="O88" s="50"/>
      <c r="P88" s="50"/>
      <c r="Q88" s="50"/>
      <c r="S88" s="2"/>
      <c r="T88" s="2"/>
      <c r="U88" s="2"/>
      <c r="V88" s="2"/>
      <c r="W88" s="2"/>
    </row>
    <row r="89" spans="1:28" x14ac:dyDescent="0.2">
      <c r="A89" s="3">
        <f t="shared" si="27"/>
        <v>1933</v>
      </c>
      <c r="B89" s="21">
        <v>7.1650238369319954</v>
      </c>
      <c r="C89" s="21">
        <v>56.769028757977431</v>
      </c>
      <c r="D89" s="21">
        <v>11.023112380189792</v>
      </c>
      <c r="E89" s="21">
        <v>42.163404854225952</v>
      </c>
      <c r="F89" s="21">
        <v>29.486825617007689</v>
      </c>
      <c r="G89" s="21">
        <v>3.1494606800542257</v>
      </c>
      <c r="H89" s="21"/>
      <c r="N89" s="50"/>
      <c r="O89" s="50"/>
      <c r="P89" s="50"/>
      <c r="Q89" s="50"/>
      <c r="S89" s="2"/>
      <c r="T89" s="2"/>
      <c r="U89" s="2"/>
      <c r="V89" s="2"/>
      <c r="W89" s="2"/>
    </row>
    <row r="90" spans="1:28" x14ac:dyDescent="0.2">
      <c r="A90" s="3">
        <f t="shared" si="27"/>
        <v>1934</v>
      </c>
      <c r="B90" s="21">
        <v>6.8894459970499948</v>
      </c>
      <c r="C90" s="21">
        <v>75.783897613804811</v>
      </c>
      <c r="D90" s="21">
        <v>11.023112380189792</v>
      </c>
      <c r="E90" s="21">
        <v>40.234360187692737</v>
      </c>
      <c r="F90" s="21">
        <v>28.9356699979982</v>
      </c>
      <c r="G90" s="21">
        <v>3.7990369453154105</v>
      </c>
      <c r="H90" s="21"/>
      <c r="N90" s="50"/>
      <c r="O90" s="50"/>
      <c r="P90" s="50"/>
      <c r="Q90" s="50"/>
      <c r="S90" s="2"/>
      <c r="T90" s="2"/>
      <c r="U90" s="2"/>
      <c r="V90" s="2"/>
      <c r="W90" s="2"/>
    </row>
    <row r="91" spans="1:28" x14ac:dyDescent="0.2">
      <c r="A91" s="3">
        <f t="shared" si="27"/>
        <v>1935</v>
      </c>
      <c r="B91" s="21">
        <v>7.4516247904092756</v>
      </c>
      <c r="C91" s="21">
        <v>76.522446143277534</v>
      </c>
      <c r="D91" s="21">
        <v>11.464036875397385</v>
      </c>
      <c r="E91" s="21">
        <v>48.722156720438882</v>
      </c>
      <c r="F91" s="21">
        <v>33.532307860537344</v>
      </c>
      <c r="G91" s="21">
        <v>5.0359876274067084</v>
      </c>
      <c r="H91" s="21"/>
      <c r="P91" s="50"/>
      <c r="Q91" s="50"/>
      <c r="V91" s="2"/>
      <c r="W91" s="2"/>
    </row>
    <row r="92" spans="1:28" x14ac:dyDescent="0.2">
      <c r="A92" s="3">
        <f t="shared" si="27"/>
        <v>1936</v>
      </c>
      <c r="B92" s="21">
        <v>7.1650238369319954</v>
      </c>
      <c r="C92" s="21">
        <v>73.579275137766857</v>
      </c>
      <c r="D92" s="21">
        <v>11.023112380189792</v>
      </c>
      <c r="E92" s="21">
        <v>46.297071996797129</v>
      </c>
      <c r="F92" s="21">
        <v>28.9356699979982</v>
      </c>
      <c r="G92" s="21">
        <v>4.1139830133208317</v>
      </c>
      <c r="H92" s="21"/>
      <c r="P92" s="50"/>
      <c r="Q92" s="50"/>
      <c r="V92" s="2"/>
      <c r="W92" s="2"/>
    </row>
    <row r="93" spans="1:28" x14ac:dyDescent="0.2">
      <c r="A93" s="3">
        <f t="shared" si="27"/>
        <v>1937</v>
      </c>
      <c r="B93" s="21">
        <v>7.8539684366369942</v>
      </c>
      <c r="C93" s="21">
        <v>72.752541709252625</v>
      </c>
      <c r="D93" s="21">
        <v>11.023112380189792</v>
      </c>
      <c r="E93" s="21">
        <v>48.22611666333033</v>
      </c>
      <c r="F93" s="21">
        <v>29.486825617007689</v>
      </c>
      <c r="G93" s="21">
        <v>3.2085130678052431</v>
      </c>
      <c r="H93" s="21"/>
      <c r="P93" s="50"/>
      <c r="Q93" s="50"/>
      <c r="V93" s="2"/>
      <c r="W93" s="2"/>
    </row>
    <row r="94" spans="1:28" x14ac:dyDescent="0.2">
      <c r="A94" s="3">
        <f t="shared" si="27"/>
        <v>1938</v>
      </c>
      <c r="B94" s="21">
        <v>7.5949252671479135</v>
      </c>
      <c r="C94" s="21">
        <v>75.949244299507669</v>
      </c>
      <c r="D94" s="21">
        <v>12.897041484822058</v>
      </c>
      <c r="E94" s="21">
        <v>49.868560407978613</v>
      </c>
      <c r="F94" s="21">
        <v>53.307771470597835</v>
      </c>
      <c r="G94" s="21">
        <v>3.8486409510262645</v>
      </c>
      <c r="H94" s="21"/>
    </row>
    <row r="95" spans="1:28" x14ac:dyDescent="0.2">
      <c r="A95" s="3">
        <f t="shared" si="27"/>
        <v>1939</v>
      </c>
      <c r="B95" s="21">
        <v>8.0516655826392984</v>
      </c>
      <c r="C95" s="21">
        <v>73.2701487253659</v>
      </c>
      <c r="D95" s="21">
        <v>10.735552926793538</v>
      </c>
      <c r="E95" s="21">
        <v>50.993876402269301</v>
      </c>
      <c r="F95" s="21">
        <v>39.184768182796404</v>
      </c>
      <c r="G95" s="21">
        <v>6.8247443606044627</v>
      </c>
      <c r="H95" s="21"/>
    </row>
    <row r="96" spans="1:28" x14ac:dyDescent="0.2">
      <c r="A96" s="3">
        <f t="shared" si="27"/>
        <v>1940</v>
      </c>
      <c r="B96" s="21">
        <v>8.394524968713224</v>
      </c>
      <c r="C96" s="21">
        <v>82.546153093190469</v>
      </c>
      <c r="D96" s="21">
        <v>11.192698724500405</v>
      </c>
      <c r="E96" s="21">
        <v>53.16531894137691</v>
      </c>
      <c r="F96" s="21">
        <v>41.133167812538979</v>
      </c>
      <c r="G96" s="21">
        <v>5.4764275902019834</v>
      </c>
      <c r="H96" s="21"/>
    </row>
    <row r="97" spans="1:8" x14ac:dyDescent="0.2">
      <c r="A97" s="3">
        <f t="shared" si="27"/>
        <v>1941</v>
      </c>
      <c r="B97" s="21">
        <v>8.2011965148883146</v>
      </c>
      <c r="C97" s="21">
        <v>97.047481395190928</v>
      </c>
      <c r="D97" s="21">
        <v>10.934927481148273</v>
      </c>
      <c r="E97" s="21">
        <v>51.940905535454299</v>
      </c>
      <c r="F97" s="21">
        <v>41.826097615392143</v>
      </c>
      <c r="G97" s="21">
        <v>4.1005978054306027</v>
      </c>
      <c r="H97" s="21"/>
    </row>
    <row r="98" spans="1:8" x14ac:dyDescent="0.2">
      <c r="A98" s="3">
        <f t="shared" si="27"/>
        <v>1942</v>
      </c>
      <c r="B98" s="21">
        <v>8.2011965148883146</v>
      </c>
      <c r="C98" s="21">
        <v>109.89602118554015</v>
      </c>
      <c r="D98" s="21">
        <v>10.934927481148273</v>
      </c>
      <c r="E98" s="21">
        <v>54.401264218712654</v>
      </c>
      <c r="F98" s="21">
        <v>45.926695420822746</v>
      </c>
      <c r="G98" s="21">
        <v>6.8343296757176706</v>
      </c>
      <c r="H98" s="21"/>
    </row>
    <row r="99" spans="1:8" x14ac:dyDescent="0.2">
      <c r="A99" s="3">
        <f t="shared" si="27"/>
        <v>1943</v>
      </c>
      <c r="B99" s="21">
        <v>7.9278232977253689</v>
      </c>
      <c r="C99" s="21">
        <v>96.227361834104798</v>
      </c>
      <c r="D99" s="21">
        <v>10.934927481148273</v>
      </c>
      <c r="E99" s="21">
        <v>54.674637405741365</v>
      </c>
      <c r="F99" s="21">
        <v>47.020188168937572</v>
      </c>
      <c r="G99" s="21">
        <v>4.8816640540840508</v>
      </c>
      <c r="H99" s="21"/>
    </row>
    <row r="100" spans="1:8" x14ac:dyDescent="0.2">
      <c r="A100" s="3">
        <f t="shared" si="27"/>
        <v>1944</v>
      </c>
      <c r="B100" s="21">
        <v>7.9278232977253689</v>
      </c>
      <c r="C100" s="21">
        <v>73.810760497750834</v>
      </c>
      <c r="D100" s="21">
        <v>10.934927481148273</v>
      </c>
      <c r="E100" s="21">
        <v>54.674637405741365</v>
      </c>
      <c r="F100" s="21">
        <v>46.746814981908869</v>
      </c>
      <c r="G100" s="21">
        <v>3.436691494075172</v>
      </c>
      <c r="H100" s="21"/>
    </row>
    <row r="101" spans="1:8" x14ac:dyDescent="0.2">
      <c r="A101" s="3">
        <f t="shared" si="27"/>
        <v>1945</v>
      </c>
      <c r="B101" s="21">
        <v>7.9278232977253689</v>
      </c>
      <c r="C101" s="21">
        <v>73.810760497750834</v>
      </c>
      <c r="D101" s="21">
        <v>10.934927481148273</v>
      </c>
      <c r="E101" s="21">
        <v>54.674637405741365</v>
      </c>
      <c r="F101" s="21">
        <v>47.566934542994979</v>
      </c>
      <c r="G101" s="21">
        <v>3.2804782443444815</v>
      </c>
      <c r="H101" s="21"/>
    </row>
    <row r="102" spans="1:8" x14ac:dyDescent="0.2">
      <c r="A102" s="3">
        <f t="shared" si="27"/>
        <v>1946</v>
      </c>
      <c r="B102" s="21">
        <v>7.9278232977253689</v>
      </c>
      <c r="C102" s="21">
        <v>73.810760497750834</v>
      </c>
      <c r="D102" s="21">
        <v>10.934927481148273</v>
      </c>
      <c r="E102" s="21">
        <v>54.674637405741365</v>
      </c>
      <c r="F102" s="21">
        <v>48.113680917052399</v>
      </c>
      <c r="G102" s="21">
        <v>3.2804782443444815</v>
      </c>
      <c r="H102" s="21"/>
    </row>
    <row r="103" spans="1:8" x14ac:dyDescent="0.2">
      <c r="A103" s="3">
        <f t="shared" si="27"/>
        <v>1947</v>
      </c>
      <c r="B103" s="21">
        <v>8.0645099063068422</v>
      </c>
      <c r="C103" s="21">
        <v>87.479419849186186</v>
      </c>
      <c r="D103" s="21">
        <v>10.934927481148273</v>
      </c>
      <c r="E103" s="21">
        <v>55.494756966827488</v>
      </c>
      <c r="F103" s="21">
        <v>48.113680917052399</v>
      </c>
      <c r="G103" s="21">
        <v>3.671011368671206</v>
      </c>
      <c r="H103" s="21"/>
    </row>
    <row r="104" spans="1:8" x14ac:dyDescent="0.2">
      <c r="A104" s="3">
        <f t="shared" si="27"/>
        <v>1948</v>
      </c>
      <c r="B104" s="21">
        <v>9.431375992121561</v>
      </c>
      <c r="C104" s="21">
        <v>90.21315171947326</v>
      </c>
      <c r="D104" s="21">
        <v>12.301793416291808</v>
      </c>
      <c r="E104" s="21">
        <v>67.796550383119296</v>
      </c>
      <c r="F104" s="21">
        <v>51.120785974368175</v>
      </c>
      <c r="G104" s="21">
        <v>4.6473441794880159</v>
      </c>
      <c r="H104" s="21"/>
    </row>
    <row r="105" spans="1:8" x14ac:dyDescent="0.2">
      <c r="A105" s="3">
        <f t="shared" si="27"/>
        <v>1949</v>
      </c>
      <c r="B105" s="21">
        <v>10.271908816934985</v>
      </c>
      <c r="C105" s="21">
        <v>91.614311782021829</v>
      </c>
      <c r="D105" s="21">
        <v>12.770479824160617</v>
      </c>
      <c r="E105" s="21">
        <v>72.18097291916871</v>
      </c>
      <c r="F105" s="21">
        <v>53.858110562764338</v>
      </c>
      <c r="G105" s="21">
        <v>8.5268731745171831</v>
      </c>
      <c r="H105" s="21"/>
    </row>
    <row r="106" spans="1:8" x14ac:dyDescent="0.2">
      <c r="A106" s="3">
        <f t="shared" si="27"/>
        <v>1950</v>
      </c>
      <c r="B106" s="21">
        <v>10.885324675338993</v>
      </c>
      <c r="C106" s="21">
        <v>99.483589231212875</v>
      </c>
      <c r="D106" s="21">
        <v>13.77889047523724</v>
      </c>
      <c r="E106" s="21">
        <v>71.650230471233641</v>
      </c>
      <c r="F106" s="21">
        <v>53.737672853425231</v>
      </c>
      <c r="G106" s="21">
        <v>9.1728042306579347</v>
      </c>
      <c r="H106" s="21"/>
    </row>
    <row r="107" spans="1:8" x14ac:dyDescent="0.2">
      <c r="A107" s="3">
        <f t="shared" si="27"/>
        <v>1951</v>
      </c>
      <c r="B107" s="21">
        <v>13.08994739439499</v>
      </c>
      <c r="C107" s="21">
        <v>127.31694799119209</v>
      </c>
      <c r="D107" s="21">
        <v>15.983512951275197</v>
      </c>
      <c r="E107" s="21">
        <v>79.641986946871242</v>
      </c>
      <c r="F107" s="21">
        <v>58.146917805501147</v>
      </c>
      <c r="G107" s="21">
        <v>13.188366597727072</v>
      </c>
      <c r="H107" s="21"/>
    </row>
    <row r="108" spans="1:8" x14ac:dyDescent="0.2">
      <c r="A108" s="3">
        <f t="shared" si="27"/>
        <v>1952</v>
      </c>
      <c r="B108" s="21">
        <v>16.121303633096986</v>
      </c>
      <c r="C108" s="21">
        <v>130.62388170524903</v>
      </c>
      <c r="D108" s="21">
        <v>21.770646950874838</v>
      </c>
      <c r="E108" s="21">
        <v>119.87634713456399</v>
      </c>
      <c r="F108" s="21">
        <v>83.775654089442412</v>
      </c>
      <c r="G108" s="21">
        <v>15.511093849267061</v>
      </c>
      <c r="H108" s="21"/>
    </row>
    <row r="109" spans="1:8" x14ac:dyDescent="0.2">
      <c r="A109" s="3">
        <f t="shared" si="27"/>
        <v>1953</v>
      </c>
      <c r="B109" s="21">
        <v>16.534670392919988</v>
      </c>
      <c r="C109" s="21">
        <v>144.67834998999103</v>
      </c>
      <c r="D109" s="21">
        <v>24.802002855427034</v>
      </c>
      <c r="E109" s="21">
        <v>136.41101570484867</v>
      </c>
      <c r="F109" s="21">
        <v>92.594143993594258</v>
      </c>
      <c r="G109" s="21">
        <v>20.077811835345688</v>
      </c>
      <c r="H109" s="21"/>
    </row>
    <row r="110" spans="1:8" x14ac:dyDescent="0.2">
      <c r="A110" s="3">
        <f t="shared" si="27"/>
        <v>1954</v>
      </c>
      <c r="B110" s="21">
        <v>18.325926352152987</v>
      </c>
      <c r="C110" s="21">
        <v>175.26748684501769</v>
      </c>
      <c r="D110" s="21">
        <v>24.802002855427034</v>
      </c>
      <c r="E110" s="21">
        <v>136.13543789534393</v>
      </c>
      <c r="F110" s="21">
        <v>92.594143993594258</v>
      </c>
      <c r="G110" s="21">
        <v>13.345839631729781</v>
      </c>
      <c r="H110" s="21"/>
    </row>
    <row r="111" spans="1:8" x14ac:dyDescent="0.2">
      <c r="A111" s="3">
        <f t="shared" si="27"/>
        <v>1955</v>
      </c>
      <c r="B111" s="21">
        <v>18.739293111975986</v>
      </c>
      <c r="C111" s="21">
        <v>234.51671588853782</v>
      </c>
      <c r="D111" s="21">
        <v>24.802002855427034</v>
      </c>
      <c r="E111" s="21">
        <v>140.54468284741984</v>
      </c>
      <c r="F111" s="21">
        <v>95.625499898146444</v>
      </c>
      <c r="G111" s="21">
        <v>18.660554529321288</v>
      </c>
      <c r="H111" s="21"/>
    </row>
    <row r="112" spans="1:8" x14ac:dyDescent="0.2">
      <c r="A112" s="3">
        <f t="shared" si="27"/>
        <v>1956</v>
      </c>
      <c r="B112" s="21">
        <v>19.703815551562986</v>
      </c>
      <c r="C112" s="21">
        <v>225.97380379389074</v>
      </c>
      <c r="D112" s="21">
        <v>26.731047521960242</v>
      </c>
      <c r="E112" s="21">
        <v>148.26086151355267</v>
      </c>
      <c r="F112" s="21">
        <v>104.71956761180301</v>
      </c>
      <c r="G112" s="21">
        <v>35.588905684612754</v>
      </c>
      <c r="H112" s="21"/>
    </row>
    <row r="113" spans="1:8" x14ac:dyDescent="0.2">
      <c r="A113" s="3">
        <f t="shared" si="27"/>
        <v>1957</v>
      </c>
      <c r="B113" s="21">
        <v>21.357282590854982</v>
      </c>
      <c r="C113" s="21">
        <v>218.80878074676735</v>
      </c>
      <c r="D113" s="21">
        <v>27.833358759979223</v>
      </c>
      <c r="E113" s="21">
        <v>150.1899061800859</v>
      </c>
      <c r="F113" s="21">
        <v>112.7113240874406</v>
      </c>
      <c r="G113" s="21">
        <v>16.731509862788077</v>
      </c>
      <c r="H113" s="21"/>
    </row>
    <row r="114" spans="1:8" x14ac:dyDescent="0.2">
      <c r="A114" s="3">
        <f t="shared" si="27"/>
        <v>1958</v>
      </c>
      <c r="B114" s="21">
        <v>22.735171790264982</v>
      </c>
      <c r="C114" s="21">
        <v>210.54144646162501</v>
      </c>
      <c r="D114" s="21">
        <v>27.833358759979223</v>
      </c>
      <c r="E114" s="21">
        <v>149.36317275157168</v>
      </c>
      <c r="F114" s="21">
        <v>113.8136353254596</v>
      </c>
      <c r="G114" s="21">
        <v>14.251309577245374</v>
      </c>
      <c r="H114" s="21"/>
    </row>
    <row r="115" spans="1:8" x14ac:dyDescent="0.2">
      <c r="A115" s="3">
        <f t="shared" si="27"/>
        <v>1959</v>
      </c>
      <c r="B115" s="21">
        <v>22.046227190559982</v>
      </c>
      <c r="C115" s="21">
        <v>218.80878074676735</v>
      </c>
      <c r="D115" s="21">
        <v>27.833358759979223</v>
      </c>
      <c r="E115" s="21">
        <v>153.22126208463811</v>
      </c>
      <c r="F115" s="21">
        <v>116.29383561100229</v>
      </c>
      <c r="G115" s="21">
        <v>15.668566883269772</v>
      </c>
      <c r="H115" s="21"/>
    </row>
    <row r="116" spans="1:8" x14ac:dyDescent="0.2">
      <c r="A116" s="3">
        <f t="shared" si="27"/>
        <v>1960</v>
      </c>
      <c r="B116" s="21">
        <v>22.321805030441983</v>
      </c>
      <c r="C116" s="21">
        <v>216.05300265171994</v>
      </c>
      <c r="D116" s="21">
        <v>28.108936569483966</v>
      </c>
      <c r="E116" s="21">
        <v>153.49683989414285</v>
      </c>
      <c r="F116" s="21">
        <v>119.32519151555448</v>
      </c>
      <c r="G116" s="21">
        <v>14.48751912824944</v>
      </c>
      <c r="H116" s="21"/>
    </row>
    <row r="117" spans="1:8" x14ac:dyDescent="0.2">
      <c r="A117" s="3">
        <f t="shared" si="27"/>
        <v>1961</v>
      </c>
      <c r="B117" s="21">
        <v>24.666664200000003</v>
      </c>
      <c r="C117" s="21">
        <v>212.11453746360004</v>
      </c>
      <c r="D117" s="21">
        <v>30.396475773599995</v>
      </c>
      <c r="E117" s="21">
        <v>160.242290763</v>
      </c>
      <c r="F117" s="21">
        <v>122.24669604600001</v>
      </c>
      <c r="G117" s="21">
        <v>21.098174952800505</v>
      </c>
      <c r="H117" s="21"/>
    </row>
    <row r="118" spans="1:8" x14ac:dyDescent="0.2">
      <c r="A118" s="3">
        <f t="shared" si="27"/>
        <v>1962</v>
      </c>
      <c r="B118" s="21">
        <v>26.166664049999998</v>
      </c>
      <c r="C118" s="21">
        <v>214.75770926999999</v>
      </c>
      <c r="D118" s="21">
        <v>30.396475773599995</v>
      </c>
      <c r="E118" s="21">
        <v>160.242290763</v>
      </c>
      <c r="F118" s="21">
        <v>122.57709252180001</v>
      </c>
      <c r="G118" s="21">
        <v>21.853366897419761</v>
      </c>
      <c r="H118" s="21"/>
    </row>
    <row r="119" spans="1:8" x14ac:dyDescent="0.2">
      <c r="A119" s="3">
        <f t="shared" si="27"/>
        <v>1963</v>
      </c>
      <c r="B119" s="21">
        <v>26.499997350000001</v>
      </c>
      <c r="C119" s="21">
        <v>208.81057270560001</v>
      </c>
      <c r="D119" s="21">
        <v>30.396475773599995</v>
      </c>
      <c r="E119" s="21">
        <v>159.9118942872</v>
      </c>
      <c r="F119" s="21">
        <v>121.58590309439998</v>
      </c>
      <c r="G119" s="21">
        <v>15.717432347388293</v>
      </c>
      <c r="H119" s="21"/>
    </row>
    <row r="120" spans="1:8" x14ac:dyDescent="0.2">
      <c r="A120" s="3">
        <f t="shared" si="27"/>
        <v>1964</v>
      </c>
      <c r="B120" s="21">
        <v>26.666664000000001</v>
      </c>
      <c r="C120" s="21">
        <v>206.16740089920003</v>
      </c>
      <c r="D120" s="21">
        <v>30.726872249400007</v>
      </c>
      <c r="E120" s="21">
        <v>159.5814978114</v>
      </c>
      <c r="F120" s="21">
        <v>148.67841411000001</v>
      </c>
      <c r="G120" s="21">
        <v>15.198237885462557</v>
      </c>
      <c r="H120" s="21"/>
    </row>
    <row r="121" spans="1:8" x14ac:dyDescent="0.2">
      <c r="A121" s="3">
        <f t="shared" si="27"/>
        <v>1965</v>
      </c>
      <c r="B121" s="21">
        <v>27.166663949999997</v>
      </c>
      <c r="C121" s="21">
        <v>202.20264318960002</v>
      </c>
      <c r="D121" s="21">
        <v>31.718061676800001</v>
      </c>
      <c r="E121" s="21">
        <v>165.85903085160001</v>
      </c>
      <c r="F121" s="21">
        <v>148.01762115839998</v>
      </c>
      <c r="G121" s="21">
        <v>30.207677784770294</v>
      </c>
      <c r="H121" s="21"/>
    </row>
    <row r="122" spans="1:8" x14ac:dyDescent="0.2">
      <c r="A122" s="3">
        <f t="shared" si="27"/>
        <v>1966</v>
      </c>
      <c r="B122" s="21">
        <v>59.999993999999994</v>
      </c>
      <c r="C122" s="21">
        <v>407.0484581856</v>
      </c>
      <c r="D122" s="21">
        <v>62.775330401999994</v>
      </c>
      <c r="E122" s="21">
        <v>337.66519826759998</v>
      </c>
      <c r="F122" s="21">
        <v>298.67841412320001</v>
      </c>
      <c r="G122" s="21">
        <v>34.455632473253623</v>
      </c>
      <c r="H122" s="21"/>
    </row>
    <row r="123" spans="1:8" x14ac:dyDescent="0.2">
      <c r="A123" s="3">
        <f t="shared" si="27"/>
        <v>1967</v>
      </c>
      <c r="B123" s="21">
        <v>61.666660499999992</v>
      </c>
      <c r="C123" s="21">
        <v>407.0484581856</v>
      </c>
      <c r="D123" s="21">
        <v>67.400881063200003</v>
      </c>
      <c r="E123" s="21">
        <v>338.32599121920003</v>
      </c>
      <c r="F123" s="21">
        <v>315.85903086479999</v>
      </c>
      <c r="G123" s="21">
        <v>40.969162995594715</v>
      </c>
      <c r="H123" s="21"/>
    </row>
    <row r="124" spans="1:8" x14ac:dyDescent="0.2">
      <c r="A124" s="3">
        <f t="shared" si="27"/>
        <v>1968</v>
      </c>
      <c r="B124" s="21">
        <v>54.571423114285714</v>
      </c>
      <c r="C124" s="21">
        <v>348.8986784448</v>
      </c>
      <c r="D124" s="21">
        <v>62.303335436571423</v>
      </c>
      <c r="E124" s="21">
        <v>303.58716176365715</v>
      </c>
      <c r="F124" s="21">
        <v>269.60352425280001</v>
      </c>
      <c r="G124" s="21">
        <v>41.427672390542121</v>
      </c>
      <c r="H124" s="21"/>
    </row>
    <row r="125" spans="1:8" x14ac:dyDescent="0.2">
      <c r="A125" s="3">
        <f t="shared" si="27"/>
        <v>1969</v>
      </c>
      <c r="B125" s="21">
        <v>57.142851428571426</v>
      </c>
      <c r="C125" s="21">
        <v>331.90685968937146</v>
      </c>
      <c r="D125" s="21">
        <v>62.303335436571423</v>
      </c>
      <c r="E125" s="21">
        <v>303.58716176365715</v>
      </c>
      <c r="F125" s="21">
        <v>268.47073633577139</v>
      </c>
      <c r="G125" s="21">
        <v>31.475321406095475</v>
      </c>
      <c r="H125" s="21"/>
    </row>
    <row r="126" spans="1:8" x14ac:dyDescent="0.2">
      <c r="A126" s="3">
        <f t="shared" si="27"/>
        <v>1970</v>
      </c>
      <c r="B126" s="21">
        <v>59.999993999999987</v>
      </c>
      <c r="C126" s="21">
        <v>321.71176843611426</v>
      </c>
      <c r="D126" s="21">
        <v>62.303335436571423</v>
      </c>
      <c r="E126" s="21">
        <v>308.11831343177141</v>
      </c>
      <c r="F126" s="21">
        <v>271.86910008685715</v>
      </c>
      <c r="G126" s="21">
        <v>33.417243549402137</v>
      </c>
      <c r="H126" s="21"/>
    </row>
    <row r="127" spans="1:8" x14ac:dyDescent="0.2">
      <c r="A127" s="3">
        <f t="shared" si="27"/>
        <v>1971</v>
      </c>
      <c r="B127" s="21">
        <v>62.959343297560977</v>
      </c>
      <c r="C127" s="21">
        <v>338.1196948830908</v>
      </c>
      <c r="D127" s="21">
        <v>60.135381975851708</v>
      </c>
      <c r="E127" s="21">
        <v>308.05200389516489</v>
      </c>
      <c r="F127" s="21">
        <v>268.90727411843125</v>
      </c>
      <c r="G127" s="21">
        <v>44.898924004973217</v>
      </c>
      <c r="H127" s="21"/>
    </row>
    <row r="128" spans="1:8" x14ac:dyDescent="0.2">
      <c r="A128" s="3">
        <f t="shared" si="27"/>
        <v>1972</v>
      </c>
      <c r="B128" s="21">
        <v>67.199993280000001</v>
      </c>
      <c r="C128" s="21">
        <v>361.90308373228805</v>
      </c>
      <c r="D128" s="21">
        <v>59.392070489807992</v>
      </c>
      <c r="E128" s="21">
        <v>321.93832601951999</v>
      </c>
      <c r="F128" s="21">
        <v>280.86343614806407</v>
      </c>
      <c r="G128" s="21">
        <v>34.493392070484582</v>
      </c>
      <c r="H128" s="21"/>
    </row>
    <row r="129" spans="1:8" x14ac:dyDescent="0.2">
      <c r="A129" s="3">
        <f t="shared" si="27"/>
        <v>1973</v>
      </c>
      <c r="B129" s="21">
        <v>56.910563414634147</v>
      </c>
      <c r="C129" s="21">
        <v>280.69195231867315</v>
      </c>
      <c r="D129" s="21">
        <v>46.932416464858534</v>
      </c>
      <c r="E129" s="21">
        <v>261.73847643863417</v>
      </c>
      <c r="F129" s="21">
        <v>238.27226820620487</v>
      </c>
      <c r="G129" s="21">
        <v>46.352208015472229</v>
      </c>
      <c r="H129" s="21"/>
    </row>
    <row r="130" spans="1:8" x14ac:dyDescent="0.2">
      <c r="A130" s="3">
        <f t="shared" si="27"/>
        <v>1974</v>
      </c>
      <c r="B130" s="21">
        <v>66.325574762790694</v>
      </c>
      <c r="C130" s="21">
        <v>258.72349146831624</v>
      </c>
      <c r="D130" s="21">
        <v>45.806782096029771</v>
      </c>
      <c r="E130" s="21">
        <v>254.48212275572092</v>
      </c>
      <c r="F130" s="21">
        <v>258.72349146831624</v>
      </c>
      <c r="G130" s="21">
        <v>75.132817187934492</v>
      </c>
      <c r="H130" s="21"/>
    </row>
    <row r="131" spans="1:8" ht="18" x14ac:dyDescent="0.2">
      <c r="A131" s="3">
        <f t="shared" si="27"/>
        <v>1975</v>
      </c>
      <c r="B131" s="21" t="s">
        <v>21</v>
      </c>
      <c r="C131" s="21">
        <v>402.52569753909336</v>
      </c>
      <c r="D131" s="21">
        <v>51.559471370176006</v>
      </c>
      <c r="E131" s="21">
        <v>316.59324525546663</v>
      </c>
      <c r="F131" s="21">
        <v>343.72980913450664</v>
      </c>
      <c r="G131" s="21">
        <v>45.29221732745961</v>
      </c>
      <c r="H131" s="21"/>
    </row>
    <row r="132" spans="1:8" x14ac:dyDescent="0.2">
      <c r="A132" s="3">
        <f t="shared" si="27"/>
        <v>1976</v>
      </c>
      <c r="B132" s="21">
        <v>129.01332043199997</v>
      </c>
      <c r="C132" s="21">
        <v>328.65678817469671</v>
      </c>
      <c r="D132" s="21">
        <v>45.712454949957809</v>
      </c>
      <c r="E132" s="21">
        <v>303.83019626221954</v>
      </c>
      <c r="F132" s="21">
        <v>316.44052866220801</v>
      </c>
      <c r="G132" s="21">
        <v>50.44132959551461</v>
      </c>
      <c r="H132" s="21"/>
    </row>
    <row r="133" spans="1:8" x14ac:dyDescent="0.2">
      <c r="A133" s="3">
        <f t="shared" si="27"/>
        <v>1977</v>
      </c>
      <c r="B133" s="21">
        <v>139.36840711578949</v>
      </c>
      <c r="C133" s="21">
        <v>584.28008352000006</v>
      </c>
      <c r="D133" s="21">
        <v>53.837236267200005</v>
      </c>
      <c r="E133" s="21">
        <v>345.55993511040003</v>
      </c>
      <c r="F133" s="21">
        <v>365.17505220000004</v>
      </c>
      <c r="G133" s="21">
        <v>42.449736676492996</v>
      </c>
      <c r="H133" s="21"/>
    </row>
    <row r="134" spans="1:8" x14ac:dyDescent="0.2">
      <c r="A134" s="3">
        <f t="shared" si="27"/>
        <v>1978</v>
      </c>
      <c r="B134" s="21">
        <v>159.49998404999997</v>
      </c>
      <c r="C134" s="21">
        <v>658.47001022399081</v>
      </c>
      <c r="D134" s="21">
        <v>63.237885468119998</v>
      </c>
      <c r="E134" s="21">
        <v>373.23619115449844</v>
      </c>
      <c r="F134" s="21">
        <v>417.45848868465231</v>
      </c>
      <c r="G134" s="21">
        <v>52.21389843636539</v>
      </c>
      <c r="H134" s="21"/>
    </row>
    <row r="135" spans="1:8" x14ac:dyDescent="0.2">
      <c r="A135" s="3">
        <f t="shared" si="27"/>
        <v>1979</v>
      </c>
      <c r="B135" s="21">
        <v>190.37161216851064</v>
      </c>
      <c r="C135" s="21">
        <v>672.69284849860094</v>
      </c>
      <c r="D135" s="21">
        <v>91.09382323418555</v>
      </c>
      <c r="E135" s="21">
        <v>436.44952670444945</v>
      </c>
      <c r="F135" s="21">
        <v>500.01499676346901</v>
      </c>
      <c r="G135" s="21">
        <v>93.167387491129176</v>
      </c>
      <c r="H135" s="21"/>
    </row>
    <row r="136" spans="1:8" x14ac:dyDescent="0.2">
      <c r="A136" s="3">
        <f>A135+1</f>
        <v>1980</v>
      </c>
      <c r="B136" s="21">
        <v>220.20462914232559</v>
      </c>
      <c r="C136" s="21">
        <v>707.53406419503642</v>
      </c>
      <c r="D136" s="21">
        <v>104.39913944162232</v>
      </c>
      <c r="E136" s="21">
        <v>515.50455900448753</v>
      </c>
      <c r="F136" s="21">
        <v>589.61172016253022</v>
      </c>
      <c r="G136" s="21">
        <v>95.782926222430376</v>
      </c>
      <c r="H136" s="21"/>
    </row>
    <row r="137" spans="1:8" x14ac:dyDescent="0.2">
      <c r="A137" s="3">
        <f>A136+1</f>
        <v>1981</v>
      </c>
      <c r="B137" s="21">
        <v>213.06120318367343</v>
      </c>
      <c r="C137" s="21">
        <v>639.18367352563598</v>
      </c>
      <c r="D137" s="21">
        <v>99.96044233550694</v>
      </c>
      <c r="E137" s="21">
        <v>519.98201928517221</v>
      </c>
      <c r="F137" s="21">
        <v>571.13548508127678</v>
      </c>
      <c r="G137" s="21">
        <v>108.67597385083674</v>
      </c>
      <c r="H137" s="21"/>
    </row>
    <row r="138" spans="1:8" x14ac:dyDescent="0.2">
      <c r="A138" s="3">
        <f>A137+1</f>
        <v>1982</v>
      </c>
      <c r="B138" s="21">
        <v>221.44559189052629</v>
      </c>
      <c r="C138" s="21">
        <v>643.48713198335997</v>
      </c>
      <c r="D138" s="21">
        <v>104.06677487584001</v>
      </c>
      <c r="E138" s="21">
        <v>602.58752613696004</v>
      </c>
      <c r="F138" s="21">
        <v>660.3014143868802</v>
      </c>
      <c r="G138" s="21">
        <v>90.790632970090428</v>
      </c>
      <c r="H138" s="21"/>
    </row>
    <row r="139" spans="1:8" x14ac:dyDescent="0.2">
      <c r="A139" s="3">
        <f>A138+1</f>
        <v>1983</v>
      </c>
      <c r="B139" s="21">
        <v>231.41815867636362</v>
      </c>
      <c r="C139" s="21">
        <v>637.90548664003643</v>
      </c>
      <c r="D139" s="21">
        <v>116.02322788365819</v>
      </c>
      <c r="E139" s="21">
        <v>661.91029240906914</v>
      </c>
      <c r="F139" s="21">
        <v>889.06688033454554</v>
      </c>
      <c r="G139" s="21">
        <v>129.16871674580923</v>
      </c>
      <c r="H139" s="21"/>
    </row>
    <row r="141" spans="1:8" x14ac:dyDescent="0.2">
      <c r="A141" s="9" t="s">
        <v>20</v>
      </c>
    </row>
    <row r="142" spans="1:8" x14ac:dyDescent="0.2">
      <c r="A142" s="9" t="s">
        <v>128</v>
      </c>
    </row>
    <row r="143" spans="1:8" x14ac:dyDescent="0.2">
      <c r="A143" s="9"/>
    </row>
    <row r="144" spans="1:8" x14ac:dyDescent="0.2">
      <c r="A144" s="9" t="s">
        <v>129</v>
      </c>
    </row>
  </sheetData>
  <phoneticPr fontId="1" type="noConversion"/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sqref="A1:A2"/>
    </sheetView>
  </sheetViews>
  <sheetFormatPr baseColWidth="10" defaultRowHeight="16" x14ac:dyDescent="0.2"/>
  <cols>
    <col min="11" max="13" width="10.83203125" style="141"/>
    <col min="14" max="14" width="13.5" style="141" customWidth="1"/>
    <col min="15" max="16" width="10.83203125" style="141"/>
  </cols>
  <sheetData>
    <row r="1" spans="1:16" x14ac:dyDescent="0.2">
      <c r="A1" t="s">
        <v>259</v>
      </c>
    </row>
    <row r="2" spans="1:16" x14ac:dyDescent="0.2">
      <c r="A2" t="s">
        <v>260</v>
      </c>
    </row>
    <row r="3" spans="1:16" ht="18" x14ac:dyDescent="0.2">
      <c r="B3" s="179" t="s">
        <v>258</v>
      </c>
    </row>
    <row r="5" spans="1:16" x14ac:dyDescent="0.2">
      <c r="F5" s="180" t="s">
        <v>228</v>
      </c>
      <c r="G5" s="181"/>
      <c r="H5" s="181"/>
      <c r="I5" s="181"/>
      <c r="J5" s="182"/>
    </row>
    <row r="6" spans="1:16" x14ac:dyDescent="0.2">
      <c r="F6" s="183" t="s">
        <v>234</v>
      </c>
      <c r="G6" s="184"/>
      <c r="H6" s="185"/>
      <c r="I6" s="185"/>
      <c r="J6" s="186"/>
    </row>
    <row r="7" spans="1:16" x14ac:dyDescent="0.2">
      <c r="A7" s="141"/>
      <c r="B7" s="142"/>
      <c r="C7" s="142"/>
      <c r="D7" s="142"/>
      <c r="F7" s="187" t="s">
        <v>235</v>
      </c>
      <c r="G7" s="188"/>
      <c r="H7" s="189"/>
      <c r="I7" s="189"/>
      <c r="J7" s="190"/>
    </row>
    <row r="8" spans="1:16" x14ac:dyDescent="0.2">
      <c r="A8" s="143"/>
      <c r="B8" s="144"/>
      <c r="C8" s="144"/>
      <c r="D8" s="144"/>
      <c r="F8" s="144"/>
      <c r="G8" s="141"/>
      <c r="H8" s="144"/>
      <c r="I8" s="144"/>
      <c r="J8" s="144"/>
    </row>
    <row r="9" spans="1:16" x14ac:dyDescent="0.2">
      <c r="A9" s="143"/>
      <c r="B9" s="143"/>
      <c r="C9" s="146" t="s">
        <v>181</v>
      </c>
      <c r="D9" s="146" t="s">
        <v>181</v>
      </c>
      <c r="F9" s="145"/>
      <c r="G9" s="145" t="s">
        <v>180</v>
      </c>
      <c r="H9" s="146"/>
      <c r="I9" s="160" t="s">
        <v>182</v>
      </c>
      <c r="J9" s="160"/>
      <c r="L9" s="141" t="s">
        <v>246</v>
      </c>
    </row>
    <row r="10" spans="1:16" x14ac:dyDescent="0.2">
      <c r="A10" s="143"/>
      <c r="B10" s="143" t="s">
        <v>183</v>
      </c>
      <c r="C10" s="147" t="s">
        <v>185</v>
      </c>
      <c r="D10" s="146" t="s">
        <v>186</v>
      </c>
      <c r="F10" s="145"/>
      <c r="G10" s="145" t="s">
        <v>184</v>
      </c>
      <c r="H10" s="146"/>
      <c r="I10" s="143" t="s">
        <v>187</v>
      </c>
      <c r="J10" s="143" t="s">
        <v>188</v>
      </c>
      <c r="L10" s="141" t="s">
        <v>247</v>
      </c>
      <c r="M10" s="141" t="s">
        <v>248</v>
      </c>
      <c r="N10" s="141" t="s">
        <v>241</v>
      </c>
      <c r="O10" s="141" t="s">
        <v>242</v>
      </c>
      <c r="P10" s="171" t="s">
        <v>249</v>
      </c>
    </row>
    <row r="11" spans="1:16" x14ac:dyDescent="0.2">
      <c r="A11" s="143" t="s">
        <v>189</v>
      </c>
      <c r="B11" s="143" t="s">
        <v>190</v>
      </c>
      <c r="C11" s="148">
        <v>2450</v>
      </c>
      <c r="D11" s="149">
        <v>100</v>
      </c>
      <c r="F11" s="143" t="s">
        <v>189</v>
      </c>
      <c r="G11" s="150">
        <f>365*I11/C11</f>
        <v>261.16122448979593</v>
      </c>
      <c r="H11" s="150" t="s">
        <v>191</v>
      </c>
      <c r="I11" s="150">
        <v>1753</v>
      </c>
      <c r="J11" s="150">
        <v>0</v>
      </c>
      <c r="K11" s="167" t="s">
        <v>176</v>
      </c>
      <c r="L11" s="169">
        <v>2.194373248689133</v>
      </c>
      <c r="M11" s="169">
        <f>$G11*L11</f>
        <v>573.08520461530543</v>
      </c>
      <c r="N11" s="169">
        <v>1.9272846392652252</v>
      </c>
      <c r="O11" s="169">
        <f>$G11*N11</f>
        <v>503.33201633088083</v>
      </c>
      <c r="P11" s="172">
        <f>L11/N11</f>
        <v>1.1385828558908324</v>
      </c>
    </row>
    <row r="12" spans="1:16" x14ac:dyDescent="0.2">
      <c r="A12" s="151" t="s">
        <v>236</v>
      </c>
      <c r="B12" s="151" t="s">
        <v>191</v>
      </c>
      <c r="C12" s="154">
        <v>811.30384000000004</v>
      </c>
      <c r="D12" s="163"/>
      <c r="F12" s="151" t="s">
        <v>236</v>
      </c>
      <c r="G12" s="150">
        <f>365*I12/C12</f>
        <v>22.49465502344966</v>
      </c>
      <c r="H12" s="150" t="s">
        <v>191</v>
      </c>
      <c r="I12" s="150">
        <v>50</v>
      </c>
      <c r="J12" s="150">
        <v>0</v>
      </c>
      <c r="K12" s="167" t="s">
        <v>176</v>
      </c>
      <c r="L12" s="169">
        <v>0.69490193705811742</v>
      </c>
      <c r="M12" s="169">
        <f>$G12*L12</f>
        <v>15.63157934924928</v>
      </c>
      <c r="N12" s="169">
        <v>0.86504876065116976</v>
      </c>
      <c r="O12" s="169">
        <f>$G12*N12</f>
        <v>19.458973449310736</v>
      </c>
      <c r="P12" s="172">
        <f>L12/N12</f>
        <v>0.80330955741156895</v>
      </c>
    </row>
    <row r="13" spans="1:16" x14ac:dyDescent="0.2">
      <c r="A13" s="152" t="s">
        <v>192</v>
      </c>
      <c r="B13" s="152" t="s">
        <v>191</v>
      </c>
      <c r="C13" s="152">
        <v>3370</v>
      </c>
      <c r="D13" s="153">
        <v>88</v>
      </c>
      <c r="F13" s="152" t="s">
        <v>192</v>
      </c>
      <c r="G13" s="155">
        <v>0</v>
      </c>
      <c r="H13" s="150" t="s">
        <v>191</v>
      </c>
      <c r="I13" s="150">
        <v>0</v>
      </c>
      <c r="J13" s="150">
        <v>0</v>
      </c>
      <c r="L13" s="170"/>
      <c r="M13" s="169"/>
      <c r="N13" s="170"/>
      <c r="O13" s="170"/>
      <c r="P13" s="168"/>
    </row>
    <row r="14" spans="1:16" x14ac:dyDescent="0.2">
      <c r="A14" s="152" t="s">
        <v>193</v>
      </c>
      <c r="B14" s="152" t="s">
        <v>194</v>
      </c>
      <c r="C14" s="152">
        <v>3370</v>
      </c>
      <c r="D14" s="153">
        <v>88</v>
      </c>
      <c r="F14" s="152" t="s">
        <v>193</v>
      </c>
      <c r="G14" s="155">
        <v>0</v>
      </c>
      <c r="H14" s="150" t="s">
        <v>191</v>
      </c>
      <c r="I14" s="150">
        <v>0</v>
      </c>
      <c r="J14" s="150">
        <v>0</v>
      </c>
      <c r="L14" s="170"/>
      <c r="M14" s="169"/>
      <c r="N14" s="170"/>
      <c r="O14" s="170"/>
      <c r="P14" s="168"/>
    </row>
    <row r="15" spans="1:16" x14ac:dyDescent="0.2">
      <c r="A15" s="151" t="s">
        <v>195</v>
      </c>
      <c r="B15" s="151" t="s">
        <v>194</v>
      </c>
      <c r="C15" s="154">
        <v>3901.9677419354839</v>
      </c>
      <c r="D15" s="153">
        <v>169.54838709677421</v>
      </c>
      <c r="F15" s="151" t="s">
        <v>195</v>
      </c>
      <c r="G15" s="155">
        <v>0</v>
      </c>
      <c r="H15" s="150" t="s">
        <v>191</v>
      </c>
      <c r="I15" s="150">
        <f>$G15*C15/365</f>
        <v>0</v>
      </c>
      <c r="J15" s="150">
        <f>$G15*D15/365</f>
        <v>0</v>
      </c>
      <c r="L15" s="170"/>
      <c r="M15" s="169"/>
      <c r="N15" s="170"/>
      <c r="O15" s="170"/>
      <c r="P15" s="168"/>
    </row>
    <row r="16" spans="1:16" x14ac:dyDescent="0.2">
      <c r="A16" s="151" t="s">
        <v>196</v>
      </c>
      <c r="B16" s="151" t="s">
        <v>191</v>
      </c>
      <c r="C16" s="151">
        <f>3780*0.8</f>
        <v>3024</v>
      </c>
      <c r="D16" s="150">
        <v>110</v>
      </c>
      <c r="F16" s="151" t="s">
        <v>196</v>
      </c>
      <c r="G16" s="155">
        <v>0</v>
      </c>
      <c r="H16" s="150" t="s">
        <v>191</v>
      </c>
      <c r="I16" s="150">
        <v>0</v>
      </c>
      <c r="J16" s="150">
        <v>0</v>
      </c>
      <c r="L16" s="170"/>
      <c r="M16" s="169"/>
      <c r="N16" s="170"/>
      <c r="O16" s="170"/>
      <c r="P16" s="168"/>
    </row>
    <row r="17" spans="1:16" x14ac:dyDescent="0.2">
      <c r="A17" s="151" t="s">
        <v>197</v>
      </c>
      <c r="B17" s="151" t="s">
        <v>191</v>
      </c>
      <c r="C17" s="151">
        <v>3870</v>
      </c>
      <c r="D17" s="150"/>
      <c r="F17" s="151" t="s">
        <v>197</v>
      </c>
      <c r="G17" s="155">
        <v>0</v>
      </c>
      <c r="H17" s="150" t="s">
        <v>191</v>
      </c>
      <c r="I17" s="150">
        <v>0</v>
      </c>
      <c r="J17" s="150">
        <v>0</v>
      </c>
      <c r="L17" s="170"/>
      <c r="M17" s="169"/>
      <c r="N17" s="170"/>
      <c r="O17" s="170"/>
      <c r="P17" s="168"/>
    </row>
    <row r="18" spans="1:16" x14ac:dyDescent="0.2">
      <c r="A18" s="151" t="s">
        <v>198</v>
      </c>
      <c r="B18" s="151" t="s">
        <v>191</v>
      </c>
      <c r="C18" s="151">
        <v>3610</v>
      </c>
      <c r="D18" s="155"/>
      <c r="F18" s="151" t="s">
        <v>198</v>
      </c>
      <c r="G18" s="155">
        <v>0</v>
      </c>
      <c r="H18" s="150" t="s">
        <v>191</v>
      </c>
      <c r="I18" s="150">
        <v>0</v>
      </c>
      <c r="J18" s="150">
        <v>0</v>
      </c>
      <c r="L18" s="170"/>
      <c r="M18" s="169"/>
      <c r="N18" s="170"/>
      <c r="O18" s="170"/>
      <c r="P18" s="168"/>
    </row>
    <row r="19" spans="1:16" x14ac:dyDescent="0.2">
      <c r="A19" s="151" t="s">
        <v>199</v>
      </c>
      <c r="B19" s="151" t="s">
        <v>191</v>
      </c>
      <c r="C19" s="151">
        <v>3370</v>
      </c>
      <c r="D19" s="155">
        <v>108</v>
      </c>
      <c r="F19" s="151" t="s">
        <v>199</v>
      </c>
      <c r="G19" s="155">
        <v>0</v>
      </c>
      <c r="H19" s="150" t="s">
        <v>191</v>
      </c>
      <c r="I19" s="150">
        <v>0</v>
      </c>
      <c r="J19" s="150">
        <v>0</v>
      </c>
      <c r="L19" s="170"/>
      <c r="M19" s="169"/>
      <c r="N19" s="170"/>
      <c r="O19" s="170"/>
      <c r="P19" s="168"/>
    </row>
    <row r="20" spans="1:16" x14ac:dyDescent="0.2">
      <c r="A20" s="151" t="s">
        <v>200</v>
      </c>
      <c r="B20" s="151" t="s">
        <v>191</v>
      </c>
      <c r="C20" s="151">
        <v>3510</v>
      </c>
      <c r="D20" s="155">
        <v>75</v>
      </c>
      <c r="F20" s="151" t="s">
        <v>200</v>
      </c>
      <c r="G20" s="155">
        <v>0</v>
      </c>
      <c r="H20" s="150" t="s">
        <v>191</v>
      </c>
      <c r="I20" s="150">
        <v>0</v>
      </c>
      <c r="J20" s="150">
        <v>0</v>
      </c>
      <c r="L20" s="170"/>
      <c r="M20" s="169"/>
      <c r="N20" s="170"/>
      <c r="O20" s="170"/>
      <c r="P20" s="168"/>
    </row>
    <row r="21" spans="1:16" x14ac:dyDescent="0.2">
      <c r="A21" s="151" t="s">
        <v>201</v>
      </c>
      <c r="B21" s="151" t="s">
        <v>191</v>
      </c>
      <c r="C21" s="151">
        <v>3640</v>
      </c>
      <c r="D21" s="155"/>
      <c r="F21" s="151" t="s">
        <v>201</v>
      </c>
      <c r="G21" s="155">
        <v>0</v>
      </c>
      <c r="H21" s="150" t="s">
        <v>191</v>
      </c>
      <c r="I21" s="150">
        <v>0</v>
      </c>
      <c r="J21" s="150">
        <v>0</v>
      </c>
      <c r="L21" s="170"/>
      <c r="M21" s="169"/>
      <c r="N21" s="170"/>
      <c r="O21" s="170"/>
      <c r="P21" s="168"/>
    </row>
    <row r="22" spans="1:16" x14ac:dyDescent="0.2">
      <c r="A22" s="151" t="s">
        <v>202</v>
      </c>
      <c r="B22" s="151" t="s">
        <v>203</v>
      </c>
      <c r="C22" s="151">
        <v>3920</v>
      </c>
      <c r="D22" s="155">
        <v>343</v>
      </c>
      <c r="F22" s="151" t="s">
        <v>202</v>
      </c>
      <c r="G22" s="155">
        <v>0</v>
      </c>
      <c r="H22" s="150" t="s">
        <v>191</v>
      </c>
      <c r="I22" s="150">
        <v>0</v>
      </c>
      <c r="J22" s="150">
        <v>0</v>
      </c>
      <c r="L22" s="170"/>
      <c r="M22" s="169"/>
      <c r="N22" s="170"/>
      <c r="O22" s="170"/>
      <c r="P22" s="168"/>
    </row>
    <row r="23" spans="1:16" x14ac:dyDescent="0.2">
      <c r="A23" s="151" t="s">
        <v>204</v>
      </c>
      <c r="B23" s="151" t="s">
        <v>205</v>
      </c>
      <c r="C23" s="151">
        <v>1125</v>
      </c>
      <c r="D23" s="155">
        <v>71</v>
      </c>
      <c r="F23" s="151" t="s">
        <v>204</v>
      </c>
      <c r="G23" s="155">
        <v>0</v>
      </c>
      <c r="H23" s="151" t="s">
        <v>223</v>
      </c>
      <c r="I23" s="150">
        <f>$G23*C23/365</f>
        <v>0</v>
      </c>
      <c r="J23" s="150">
        <f>$G23*D23/365</f>
        <v>0</v>
      </c>
      <c r="L23" s="170"/>
      <c r="M23" s="169"/>
      <c r="N23" s="170"/>
      <c r="O23" s="170"/>
      <c r="P23" s="168"/>
    </row>
    <row r="24" spans="1:16" x14ac:dyDescent="0.2">
      <c r="A24" s="151" t="s">
        <v>206</v>
      </c>
      <c r="B24" s="151" t="s">
        <v>191</v>
      </c>
      <c r="C24" s="151">
        <v>2500</v>
      </c>
      <c r="D24" s="155">
        <v>200</v>
      </c>
      <c r="F24" s="151" t="s">
        <v>229</v>
      </c>
      <c r="G24" s="155">
        <v>0</v>
      </c>
      <c r="H24" s="155" t="s">
        <v>191</v>
      </c>
      <c r="I24" s="150">
        <f>$G24*C24/365</f>
        <v>0</v>
      </c>
      <c r="J24" s="150">
        <f>$G24*D24/365</f>
        <v>0</v>
      </c>
      <c r="L24" s="170"/>
      <c r="M24" s="169"/>
      <c r="N24" s="170"/>
      <c r="O24" s="170"/>
      <c r="P24" s="168"/>
    </row>
    <row r="25" spans="1:16" x14ac:dyDescent="0.2">
      <c r="A25" s="151" t="s">
        <v>207</v>
      </c>
      <c r="B25" s="151" t="s">
        <v>191</v>
      </c>
      <c r="C25" s="151">
        <v>1050</v>
      </c>
      <c r="D25" s="155">
        <v>181</v>
      </c>
      <c r="F25" s="151" t="s">
        <v>207</v>
      </c>
      <c r="G25" s="155">
        <v>0</v>
      </c>
      <c r="H25" s="155" t="s">
        <v>191</v>
      </c>
      <c r="I25" s="155">
        <v>0</v>
      </c>
      <c r="J25" s="155">
        <v>0</v>
      </c>
      <c r="L25" s="170"/>
      <c r="M25" s="169"/>
      <c r="N25" s="170"/>
      <c r="O25" s="170"/>
      <c r="P25" s="168"/>
    </row>
    <row r="26" spans="1:16" x14ac:dyDescent="0.2">
      <c r="A26" s="151"/>
      <c r="B26" s="151"/>
      <c r="C26" s="151"/>
      <c r="D26" s="155"/>
      <c r="F26" s="151" t="s">
        <v>238</v>
      </c>
      <c r="G26" s="155" t="s">
        <v>239</v>
      </c>
      <c r="H26" s="155" t="s">
        <v>191</v>
      </c>
      <c r="I26" s="155">
        <v>0</v>
      </c>
      <c r="J26" s="155">
        <v>0</v>
      </c>
      <c r="K26" s="167" t="s">
        <v>233</v>
      </c>
      <c r="L26" s="170">
        <v>26.351490692966927</v>
      </c>
      <c r="M26" s="169">
        <v>0</v>
      </c>
      <c r="N26" s="170">
        <v>40.661946618863368</v>
      </c>
      <c r="O26" s="169">
        <v>0</v>
      </c>
      <c r="P26" s="172">
        <f>L26/N26</f>
        <v>0.64806269458684207</v>
      </c>
    </row>
    <row r="27" spans="1:16" x14ac:dyDescent="0.2">
      <c r="A27" s="151" t="s">
        <v>209</v>
      </c>
      <c r="B27" s="151" t="s">
        <v>208</v>
      </c>
      <c r="C27" s="154">
        <v>425.16483516483515</v>
      </c>
      <c r="D27" s="154">
        <v>4.0109890109890109</v>
      </c>
      <c r="F27" s="151" t="s">
        <v>237</v>
      </c>
      <c r="G27" s="155">
        <v>0</v>
      </c>
      <c r="H27" s="151" t="s">
        <v>223</v>
      </c>
      <c r="I27" s="155">
        <v>0</v>
      </c>
      <c r="J27" s="155">
        <v>0</v>
      </c>
      <c r="L27" s="170"/>
      <c r="M27" s="170"/>
      <c r="N27" s="170"/>
      <c r="O27" s="170"/>
      <c r="P27" s="168"/>
    </row>
    <row r="28" spans="1:16" x14ac:dyDescent="0.2">
      <c r="A28" s="151" t="s">
        <v>210</v>
      </c>
      <c r="B28" s="151" t="s">
        <v>208</v>
      </c>
      <c r="C28" s="154">
        <v>8800</v>
      </c>
      <c r="D28" s="154">
        <v>0</v>
      </c>
      <c r="F28" s="151" t="s">
        <v>210</v>
      </c>
      <c r="G28" s="155">
        <v>0</v>
      </c>
      <c r="H28" s="151" t="s">
        <v>223</v>
      </c>
      <c r="I28" s="155">
        <v>0</v>
      </c>
      <c r="J28" s="155">
        <v>0</v>
      </c>
      <c r="L28" s="170"/>
      <c r="M28" s="170"/>
      <c r="N28" s="170"/>
      <c r="O28" s="170"/>
      <c r="P28" s="168"/>
    </row>
    <row r="29" spans="1:16" x14ac:dyDescent="0.2">
      <c r="A29" s="151" t="s">
        <v>211</v>
      </c>
      <c r="B29" s="151" t="s">
        <v>191</v>
      </c>
      <c r="C29" s="151">
        <v>8760</v>
      </c>
      <c r="D29" s="154">
        <v>0</v>
      </c>
      <c r="F29" s="151" t="s">
        <v>211</v>
      </c>
      <c r="G29" s="155">
        <v>0</v>
      </c>
      <c r="H29" s="155" t="s">
        <v>191</v>
      </c>
      <c r="I29" s="155">
        <v>0</v>
      </c>
      <c r="J29" s="155">
        <v>0</v>
      </c>
      <c r="L29" s="170"/>
      <c r="M29" s="170"/>
      <c r="N29" s="170"/>
      <c r="O29" s="170"/>
      <c r="P29" s="168"/>
    </row>
    <row r="30" spans="1:16" x14ac:dyDescent="0.2">
      <c r="A30" s="151" t="s">
        <v>212</v>
      </c>
      <c r="B30" s="151" t="s">
        <v>194</v>
      </c>
      <c r="C30" s="151">
        <v>7286</v>
      </c>
      <c r="D30" s="155">
        <v>7</v>
      </c>
      <c r="F30" s="151" t="s">
        <v>212</v>
      </c>
      <c r="G30" s="164">
        <f>365*I30/C30</f>
        <v>3.205146856986</v>
      </c>
      <c r="H30" s="155" t="s">
        <v>191</v>
      </c>
      <c r="I30" s="150">
        <v>63.98</v>
      </c>
      <c r="J30" s="150">
        <f>C30*G30/365</f>
        <v>63.97999999999999</v>
      </c>
      <c r="K30" s="167" t="s">
        <v>176</v>
      </c>
      <c r="L30" s="170">
        <v>16.94970279354056</v>
      </c>
      <c r="M30" s="169">
        <f>$G30*L30</f>
        <v>54.326286635563349</v>
      </c>
      <c r="N30" s="170">
        <v>13.096297186126554</v>
      </c>
      <c r="O30" s="169">
        <f>$G30*N30</f>
        <v>41.975555764268123</v>
      </c>
      <c r="P30" s="172">
        <f>L30/N30</f>
        <v>1.2942362679044941</v>
      </c>
    </row>
    <row r="31" spans="1:16" x14ac:dyDescent="0.2">
      <c r="A31" s="151" t="s">
        <v>213</v>
      </c>
      <c r="B31" s="151" t="s">
        <v>191</v>
      </c>
      <c r="C31" s="151">
        <v>3750</v>
      </c>
      <c r="D31" s="144">
        <v>214</v>
      </c>
      <c r="F31" s="151" t="s">
        <v>213</v>
      </c>
      <c r="G31" s="164">
        <f>365*I31/C31</f>
        <v>5.1051333333333337</v>
      </c>
      <c r="H31" s="155" t="s">
        <v>191</v>
      </c>
      <c r="I31" s="155">
        <v>52.45</v>
      </c>
      <c r="J31" s="155">
        <f>G31*C31/365</f>
        <v>52.45</v>
      </c>
      <c r="K31" s="167" t="s">
        <v>176</v>
      </c>
      <c r="L31" s="170">
        <v>8.4649693934674524</v>
      </c>
      <c r="M31" s="169">
        <f>$G31*L31</f>
        <v>43.214797416237147</v>
      </c>
      <c r="N31" s="170">
        <v>7.4723492767930493</v>
      </c>
      <c r="O31" s="169">
        <f>$G31*N31</f>
        <v>38.147339371265424</v>
      </c>
      <c r="P31" s="172">
        <f>L31/N31</f>
        <v>1.1328390951634439</v>
      </c>
    </row>
    <row r="32" spans="1:16" x14ac:dyDescent="0.2">
      <c r="A32" s="151" t="s">
        <v>214</v>
      </c>
      <c r="B32" s="151" t="s">
        <v>215</v>
      </c>
      <c r="C32" s="151">
        <v>79</v>
      </c>
      <c r="D32" s="144">
        <v>6.25</v>
      </c>
      <c r="F32" s="156" t="s">
        <v>214</v>
      </c>
      <c r="G32" s="161">
        <v>0</v>
      </c>
      <c r="H32" s="161" t="s">
        <v>230</v>
      </c>
      <c r="I32" s="161">
        <v>0</v>
      </c>
      <c r="J32" s="161">
        <v>0</v>
      </c>
      <c r="L32" s="170"/>
      <c r="M32" s="170"/>
      <c r="N32" s="170"/>
      <c r="O32" s="170"/>
      <c r="P32" s="168"/>
    </row>
    <row r="33" spans="1:16" x14ac:dyDescent="0.2">
      <c r="A33" s="151" t="s">
        <v>216</v>
      </c>
      <c r="B33" s="151" t="s">
        <v>191</v>
      </c>
      <c r="C33" s="143"/>
      <c r="D33" s="143"/>
      <c r="F33" s="151" t="s">
        <v>216</v>
      </c>
      <c r="G33" s="151">
        <v>0</v>
      </c>
      <c r="H33" s="155" t="s">
        <v>191</v>
      </c>
      <c r="I33" s="155"/>
      <c r="J33" s="155"/>
      <c r="L33" s="168"/>
      <c r="M33" s="168"/>
      <c r="N33" s="168"/>
      <c r="O33" s="168"/>
      <c r="P33" s="168"/>
    </row>
    <row r="34" spans="1:16" x14ac:dyDescent="0.2">
      <c r="A34" s="151" t="s">
        <v>217</v>
      </c>
      <c r="B34" s="151" t="s">
        <v>218</v>
      </c>
      <c r="C34" s="143"/>
      <c r="D34" s="143"/>
      <c r="F34" s="151" t="s">
        <v>217</v>
      </c>
      <c r="G34" s="151">
        <v>0</v>
      </c>
      <c r="H34" s="155" t="s">
        <v>231</v>
      </c>
      <c r="I34" s="155"/>
      <c r="J34" s="155"/>
      <c r="L34" s="168"/>
      <c r="M34" s="168"/>
      <c r="N34" s="168"/>
      <c r="O34" s="168"/>
      <c r="P34" s="168"/>
    </row>
    <row r="35" spans="1:16" x14ac:dyDescent="0.2">
      <c r="A35" s="151" t="s">
        <v>219</v>
      </c>
      <c r="B35" s="151" t="s">
        <v>220</v>
      </c>
      <c r="C35" s="143"/>
      <c r="D35" s="143"/>
      <c r="F35" s="151" t="s">
        <v>219</v>
      </c>
      <c r="G35" s="151">
        <v>5</v>
      </c>
      <c r="H35" s="155" t="s">
        <v>231</v>
      </c>
      <c r="I35" s="155"/>
      <c r="J35" s="155"/>
      <c r="L35" s="168"/>
      <c r="M35" s="168"/>
      <c r="N35" s="168"/>
      <c r="O35" s="168"/>
      <c r="P35" s="168"/>
    </row>
    <row r="36" spans="1:16" x14ac:dyDescent="0.2">
      <c r="A36" s="151" t="s">
        <v>221</v>
      </c>
      <c r="B36" s="151" t="s">
        <v>191</v>
      </c>
      <c r="C36" s="143"/>
      <c r="D36" s="143"/>
      <c r="F36" s="151" t="s">
        <v>221</v>
      </c>
      <c r="G36" s="151">
        <v>0</v>
      </c>
      <c r="H36" s="155" t="s">
        <v>191</v>
      </c>
      <c r="I36" s="155"/>
      <c r="J36" s="155"/>
      <c r="L36" s="168"/>
      <c r="M36" s="168"/>
      <c r="N36" s="168"/>
      <c r="O36" s="168"/>
      <c r="P36" s="168"/>
    </row>
    <row r="37" spans="1:16" x14ac:dyDescent="0.2">
      <c r="A37" s="151" t="s">
        <v>222</v>
      </c>
      <c r="B37" s="151" t="s">
        <v>223</v>
      </c>
      <c r="C37" s="143"/>
      <c r="D37" s="143"/>
      <c r="F37" s="151" t="s">
        <v>222</v>
      </c>
      <c r="G37" s="151">
        <v>2.6</v>
      </c>
      <c r="H37" s="151" t="s">
        <v>223</v>
      </c>
      <c r="I37" s="155"/>
      <c r="J37" s="155"/>
      <c r="L37" s="168"/>
      <c r="M37" s="168"/>
      <c r="N37" s="168"/>
      <c r="O37" s="168"/>
      <c r="P37" s="168"/>
    </row>
    <row r="38" spans="1:16" x14ac:dyDescent="0.2">
      <c r="A38" s="151" t="s">
        <v>224</v>
      </c>
      <c r="B38" s="157" t="s">
        <v>225</v>
      </c>
      <c r="C38" s="143"/>
      <c r="D38" s="143"/>
      <c r="F38" s="156" t="s">
        <v>224</v>
      </c>
      <c r="G38" s="156">
        <v>0</v>
      </c>
      <c r="H38" s="161" t="s">
        <v>232</v>
      </c>
      <c r="I38" s="161"/>
      <c r="J38" s="161"/>
      <c r="L38" s="168"/>
      <c r="M38" s="168"/>
      <c r="N38" s="168"/>
      <c r="O38" s="168"/>
      <c r="P38" s="168"/>
    </row>
    <row r="39" spans="1:16" x14ac:dyDescent="0.2">
      <c r="A39" s="143" t="s">
        <v>226</v>
      </c>
      <c r="B39" s="143" t="s">
        <v>191</v>
      </c>
      <c r="C39" s="143">
        <v>3800</v>
      </c>
      <c r="D39" s="150">
        <v>0</v>
      </c>
      <c r="F39" s="144" t="s">
        <v>226</v>
      </c>
      <c r="G39" s="164">
        <f>2*1.0684</f>
        <v>2.1368</v>
      </c>
      <c r="H39" s="143" t="s">
        <v>191</v>
      </c>
      <c r="I39" s="150">
        <f>$G39*C39/365</f>
        <v>22.246136986301369</v>
      </c>
      <c r="J39" s="150">
        <f>$G39*D39/365</f>
        <v>0</v>
      </c>
      <c r="K39" s="167" t="s">
        <v>176</v>
      </c>
      <c r="L39" s="170">
        <v>4.1843912478502245</v>
      </c>
      <c r="M39" s="169">
        <f>$G39*L39</f>
        <v>8.94120721840636</v>
      </c>
      <c r="N39" s="170">
        <v>5.1277099220060212</v>
      </c>
      <c r="O39" s="169">
        <f>$G39*N39</f>
        <v>10.956890561342465</v>
      </c>
      <c r="P39" s="168"/>
    </row>
    <row r="40" spans="1:16" x14ac:dyDescent="0.2">
      <c r="A40" s="143"/>
      <c r="B40" s="143"/>
      <c r="C40" s="143"/>
      <c r="D40" s="143"/>
      <c r="F40" s="143"/>
      <c r="G40" s="143"/>
      <c r="H40" s="143"/>
      <c r="I40" s="143"/>
      <c r="J40" s="143"/>
    </row>
    <row r="41" spans="1:16" x14ac:dyDescent="0.2">
      <c r="A41" s="158"/>
      <c r="B41" s="158"/>
      <c r="C41" s="162" t="s">
        <v>227</v>
      </c>
      <c r="D41" s="158"/>
      <c r="F41" s="159" t="s">
        <v>227</v>
      </c>
      <c r="G41" s="158"/>
      <c r="H41" s="143"/>
      <c r="I41" s="158">
        <f>SUM(I11:I32)+I39</f>
        <v>1941.6761369863013</v>
      </c>
      <c r="J41" s="158">
        <f>SUM(J11:J32)+J39</f>
        <v>116.42999999999999</v>
      </c>
      <c r="M41" s="176" t="s">
        <v>250</v>
      </c>
      <c r="N41" s="177"/>
    </row>
    <row r="42" spans="1:16" x14ac:dyDescent="0.2">
      <c r="M42" s="173" t="s">
        <v>251</v>
      </c>
      <c r="N42" s="173" t="s">
        <v>252</v>
      </c>
      <c r="O42" s="173" t="s">
        <v>243</v>
      </c>
    </row>
    <row r="43" spans="1:16" x14ac:dyDescent="0.2">
      <c r="M43" s="178">
        <f>SUM(M11:M39)</f>
        <v>695.19907523476149</v>
      </c>
      <c r="N43" s="178">
        <f>SUM(O11:O39)</f>
        <v>613.87077547706758</v>
      </c>
      <c r="O43" s="174">
        <f>M43/N43</f>
        <v>1.1324843973790573</v>
      </c>
      <c r="P43" s="141" t="s">
        <v>256</v>
      </c>
    </row>
    <row r="44" spans="1:16" x14ac:dyDescent="0.2">
      <c r="M44" s="178"/>
      <c r="N44" s="178"/>
    </row>
    <row r="45" spans="1:16" x14ac:dyDescent="0.2">
      <c r="M45" s="178"/>
      <c r="N45" s="178"/>
    </row>
    <row r="46" spans="1:16" x14ac:dyDescent="0.2">
      <c r="L46" s="145" t="s">
        <v>253</v>
      </c>
      <c r="M46" s="178">
        <v>75.5</v>
      </c>
      <c r="N46" s="178">
        <v>933.37193215674745</v>
      </c>
    </row>
    <row r="47" spans="1:16" x14ac:dyDescent="0.2">
      <c r="L47" s="145" t="s">
        <v>244</v>
      </c>
      <c r="M47" s="178">
        <f>M46*113.880484119083</f>
        <v>8597.9765509907666</v>
      </c>
      <c r="N47" s="178">
        <f>N46*113.880484119083</f>
        <v>106292.84749717428</v>
      </c>
    </row>
    <row r="48" spans="1:16" x14ac:dyDescent="0.2">
      <c r="L48" s="145" t="s">
        <v>254</v>
      </c>
      <c r="M48" s="178">
        <v>1.4949760000000001</v>
      </c>
      <c r="N48" s="178">
        <v>25.227391454895486</v>
      </c>
    </row>
    <row r="49" spans="12:15" x14ac:dyDescent="0.2">
      <c r="L49" s="145" t="s">
        <v>245</v>
      </c>
      <c r="M49" s="178">
        <f>M47/M48</f>
        <v>5751.247211320293</v>
      </c>
      <c r="N49" s="178">
        <f>N47/N48</f>
        <v>4213.3903414951646</v>
      </c>
      <c r="O49" s="174">
        <f t="shared" ref="O49:O50" si="0">M49/N49</f>
        <v>1.3649927362959218</v>
      </c>
    </row>
    <row r="50" spans="12:15" x14ac:dyDescent="0.2">
      <c r="L50" s="145" t="s">
        <v>255</v>
      </c>
      <c r="M50" s="175">
        <f>M49/M43</f>
        <v>8.2728061877501151</v>
      </c>
      <c r="N50" s="175">
        <f>N49/N43</f>
        <v>6.8636437990076047</v>
      </c>
      <c r="O50" s="174">
        <f t="shared" si="0"/>
        <v>1.2053082050887107</v>
      </c>
    </row>
    <row r="52" spans="12:15" x14ac:dyDescent="0.2">
      <c r="N52" s="145" t="s">
        <v>257</v>
      </c>
      <c r="O52" s="174">
        <v>1.0148431297005496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I2" sqref="I2"/>
    </sheetView>
  </sheetViews>
  <sheetFormatPr baseColWidth="10" defaultColWidth="8.83203125" defaultRowHeight="16" x14ac:dyDescent="0.2"/>
  <cols>
    <col min="1" max="16384" width="8.83203125" style="2"/>
  </cols>
  <sheetData>
    <row r="1" spans="1:16" x14ac:dyDescent="0.2">
      <c r="A1" s="12" t="s">
        <v>67</v>
      </c>
    </row>
    <row r="2" spans="1:16" x14ac:dyDescent="0.2">
      <c r="A2" s="9"/>
    </row>
    <row r="3" spans="1:16" x14ac:dyDescent="0.2">
      <c r="A3" s="3"/>
    </row>
    <row r="4" spans="1:16" x14ac:dyDescent="0.2">
      <c r="A4" s="3"/>
      <c r="B4" s="13"/>
      <c r="C4" s="13"/>
      <c r="D4" s="13"/>
      <c r="E4" s="14" t="s">
        <v>68</v>
      </c>
      <c r="F4" s="13"/>
      <c r="G4" s="13"/>
      <c r="H4" s="13"/>
      <c r="J4" s="13"/>
      <c r="K4" s="13"/>
      <c r="L4" s="13"/>
      <c r="M4" s="14" t="s">
        <v>69</v>
      </c>
      <c r="N4" s="13"/>
      <c r="O4" s="13"/>
      <c r="P4" s="13"/>
    </row>
    <row r="5" spans="1:16" x14ac:dyDescent="0.2">
      <c r="A5" s="15"/>
      <c r="B5" s="3" t="s">
        <v>71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  <c r="I5" s="3"/>
      <c r="J5" s="3" t="s">
        <v>71</v>
      </c>
      <c r="K5" s="3" t="s">
        <v>72</v>
      </c>
      <c r="L5" s="3" t="s">
        <v>73</v>
      </c>
      <c r="M5" s="3" t="s">
        <v>74</v>
      </c>
      <c r="N5" s="3" t="s">
        <v>75</v>
      </c>
      <c r="O5" s="3" t="s">
        <v>76</v>
      </c>
      <c r="P5" s="3" t="s">
        <v>77</v>
      </c>
    </row>
    <row r="6" spans="1:16" ht="32" x14ac:dyDescent="0.2">
      <c r="A6" s="16" t="s">
        <v>70</v>
      </c>
      <c r="B6" s="4" t="s">
        <v>65</v>
      </c>
      <c r="C6" s="4" t="s">
        <v>65</v>
      </c>
      <c r="D6" s="4" t="s">
        <v>65</v>
      </c>
      <c r="E6" s="4" t="s">
        <v>65</v>
      </c>
      <c r="F6" s="4" t="s">
        <v>65</v>
      </c>
      <c r="G6" s="4" t="s">
        <v>65</v>
      </c>
      <c r="H6" s="4" t="s">
        <v>65</v>
      </c>
      <c r="J6" s="4" t="s">
        <v>65</v>
      </c>
      <c r="K6" s="4" t="s">
        <v>65</v>
      </c>
      <c r="L6" s="4" t="s">
        <v>65</v>
      </c>
      <c r="M6" s="4" t="s">
        <v>65</v>
      </c>
      <c r="N6" s="4" t="s">
        <v>65</v>
      </c>
      <c r="O6" s="4" t="s">
        <v>65</v>
      </c>
      <c r="P6" s="4" t="s">
        <v>65</v>
      </c>
    </row>
    <row r="7" spans="1:16" x14ac:dyDescent="0.2">
      <c r="A7" s="3">
        <v>1909</v>
      </c>
      <c r="B7" s="17">
        <v>102.99952</v>
      </c>
      <c r="C7" s="17">
        <v>94.58129000000001</v>
      </c>
      <c r="D7" s="17"/>
      <c r="E7" s="17"/>
      <c r="F7" s="17"/>
      <c r="G7" s="17"/>
      <c r="H7" s="17"/>
      <c r="I7" s="3"/>
      <c r="J7" s="17">
        <v>37.634439999999998</v>
      </c>
      <c r="K7" s="17">
        <v>35.15849</v>
      </c>
      <c r="L7" s="17"/>
      <c r="M7" s="17"/>
      <c r="N7" s="17"/>
      <c r="O7" s="17"/>
      <c r="P7" s="17"/>
    </row>
    <row r="8" spans="1:16" x14ac:dyDescent="0.2">
      <c r="A8" s="3">
        <f>A7+1</f>
        <v>1910</v>
      </c>
      <c r="B8" s="17">
        <v>107.11656000000001</v>
      </c>
      <c r="C8" s="17">
        <v>100.17382000000001</v>
      </c>
      <c r="D8" s="17"/>
      <c r="E8" s="17"/>
      <c r="F8" s="17"/>
      <c r="G8" s="17"/>
      <c r="H8" s="17"/>
      <c r="I8" s="3"/>
      <c r="J8" s="17">
        <v>43.144170000000003</v>
      </c>
      <c r="K8" s="17">
        <v>37.193249999999999</v>
      </c>
      <c r="L8" s="17"/>
      <c r="M8" s="17"/>
      <c r="N8" s="17"/>
      <c r="O8" s="17"/>
      <c r="P8" s="17"/>
    </row>
    <row r="9" spans="1:16" x14ac:dyDescent="0.2">
      <c r="A9" s="3">
        <f t="shared" ref="A9:A16" si="0">A8+1</f>
        <v>1911</v>
      </c>
      <c r="B9" s="17">
        <v>113.15183999999999</v>
      </c>
      <c r="C9" s="17">
        <v>105.70764</v>
      </c>
      <c r="D9" s="17"/>
      <c r="E9" s="17">
        <v>112.65555999999999</v>
      </c>
      <c r="F9" s="17">
        <v>92.804360000000003</v>
      </c>
      <c r="G9" s="17"/>
      <c r="H9" s="17"/>
      <c r="I9" s="3"/>
      <c r="J9" s="17">
        <v>42.680079999999997</v>
      </c>
      <c r="K9" s="17">
        <v>40.694960000000002</v>
      </c>
      <c r="L9" s="17"/>
      <c r="M9" s="17">
        <v>40.694960000000002</v>
      </c>
      <c r="N9" s="17">
        <v>34.739600000000003</v>
      </c>
      <c r="O9" s="17"/>
      <c r="P9" s="17"/>
    </row>
    <row r="10" spans="1:16" x14ac:dyDescent="0.2">
      <c r="A10" s="3">
        <f t="shared" si="0"/>
        <v>1912</v>
      </c>
      <c r="B10" s="17">
        <v>121.42444999999999</v>
      </c>
      <c r="C10" s="17">
        <v>113.9903</v>
      </c>
      <c r="D10" s="17">
        <v>105.56493</v>
      </c>
      <c r="E10" s="17">
        <v>120.43322999999999</v>
      </c>
      <c r="F10" s="17">
        <v>100.11322</v>
      </c>
      <c r="G10" s="17">
        <v>150.66543999999999</v>
      </c>
      <c r="H10" s="17">
        <v>117.95518</v>
      </c>
      <c r="I10" s="3"/>
      <c r="J10" s="17">
        <v>48.074170000000002</v>
      </c>
      <c r="K10" s="17">
        <v>44.604900000000001</v>
      </c>
      <c r="L10" s="17">
        <v>40.64002</v>
      </c>
      <c r="M10" s="17">
        <v>41.135629999999999</v>
      </c>
      <c r="N10" s="17">
        <v>36.675139999999999</v>
      </c>
      <c r="O10" s="17">
        <v>56.003929999999997</v>
      </c>
      <c r="P10" s="17">
        <v>45.596119999999999</v>
      </c>
    </row>
    <row r="11" spans="1:16" x14ac:dyDescent="0.2">
      <c r="A11" s="3">
        <f t="shared" si="0"/>
        <v>1913</v>
      </c>
      <c r="B11" s="17">
        <v>126.91968</v>
      </c>
      <c r="C11" s="17">
        <v>117.99563999999999</v>
      </c>
      <c r="D11" s="17">
        <v>110.55893999999999</v>
      </c>
      <c r="E11" s="17">
        <v>126.4239</v>
      </c>
      <c r="F11" s="17">
        <v>104.1138</v>
      </c>
      <c r="G11" s="17">
        <v>145.75932</v>
      </c>
      <c r="H11" s="17">
        <v>122.45766</v>
      </c>
      <c r="I11" s="3"/>
      <c r="J11" s="17">
        <v>50.073779999999999</v>
      </c>
      <c r="K11" s="17">
        <v>46.603319999999997</v>
      </c>
      <c r="L11" s="17">
        <v>43.132860000000001</v>
      </c>
      <c r="M11" s="17">
        <v>43.628639999999997</v>
      </c>
      <c r="N11" s="17">
        <v>39.662399999999998</v>
      </c>
      <c r="O11" s="17">
        <v>55.031579999999998</v>
      </c>
      <c r="P11" s="17">
        <v>47.0991</v>
      </c>
    </row>
    <row r="12" spans="1:16" x14ac:dyDescent="0.2">
      <c r="A12" s="3">
        <f t="shared" si="0"/>
        <v>1914</v>
      </c>
      <c r="B12" s="17">
        <v>130.02536000000001</v>
      </c>
      <c r="C12" s="17">
        <v>123.07744</v>
      </c>
      <c r="D12" s="17">
        <v>112.65555999999999</v>
      </c>
      <c r="E12" s="17">
        <v>130.02536000000001</v>
      </c>
      <c r="F12" s="17">
        <v>108.18904000000001</v>
      </c>
      <c r="G12" s="17">
        <v>151.36539999999999</v>
      </c>
      <c r="H12" s="17">
        <v>126.05512</v>
      </c>
      <c r="I12" s="3"/>
      <c r="J12" s="17">
        <v>52.60568</v>
      </c>
      <c r="K12" s="17">
        <v>48.139159999999997</v>
      </c>
      <c r="L12" s="17">
        <v>43.672640000000001</v>
      </c>
      <c r="M12" s="17">
        <v>44.665199999999999</v>
      </c>
      <c r="N12" s="17">
        <v>41.191240000000001</v>
      </c>
      <c r="O12" s="17">
        <v>54.094520000000003</v>
      </c>
      <c r="P12" s="17">
        <v>49.131720000000001</v>
      </c>
    </row>
    <row r="13" spans="1:16" x14ac:dyDescent="0.2">
      <c r="A13" s="3">
        <f t="shared" si="0"/>
        <v>1915</v>
      </c>
      <c r="B13" s="17">
        <v>129.73454000000001</v>
      </c>
      <c r="C13" s="17">
        <v>127.75386</v>
      </c>
      <c r="D13" s="17">
        <v>116.86011999999999</v>
      </c>
      <c r="E13" s="17">
        <v>121.81182</v>
      </c>
      <c r="F13" s="17">
        <v>105.96638</v>
      </c>
      <c r="G13" s="17">
        <v>140.62827999999999</v>
      </c>
      <c r="H13" s="17">
        <v>126.76352</v>
      </c>
      <c r="I13" s="3"/>
      <c r="J13" s="17">
        <v>52.488019999999999</v>
      </c>
      <c r="K13" s="17">
        <v>49.517000000000003</v>
      </c>
      <c r="L13" s="17">
        <v>44.070129999999999</v>
      </c>
      <c r="M13" s="17">
        <v>42.089449999999999</v>
      </c>
      <c r="N13" s="17">
        <v>48.031489999999998</v>
      </c>
      <c r="O13" s="17">
        <v>52.98319</v>
      </c>
      <c r="P13" s="17">
        <v>49.517000000000003</v>
      </c>
    </row>
    <row r="14" spans="1:16" x14ac:dyDescent="0.2">
      <c r="A14" s="3">
        <f t="shared" si="0"/>
        <v>1916</v>
      </c>
      <c r="B14" s="17">
        <v>139.23599999999999</v>
      </c>
      <c r="C14" s="17">
        <v>126.93599999999999</v>
      </c>
      <c r="D14" s="17">
        <v>121.524</v>
      </c>
      <c r="E14" s="17">
        <v>121.032</v>
      </c>
      <c r="F14" s="17">
        <v>114.14400000000001</v>
      </c>
      <c r="G14" s="17">
        <v>153.50399999999999</v>
      </c>
      <c r="H14" s="17">
        <v>131.364</v>
      </c>
      <c r="I14" s="3"/>
      <c r="J14" s="17">
        <v>52.643999999999998</v>
      </c>
      <c r="K14" s="17">
        <v>49.2</v>
      </c>
      <c r="L14" s="17">
        <v>45.756</v>
      </c>
      <c r="M14" s="17">
        <v>41.82</v>
      </c>
      <c r="N14" s="17">
        <v>47.231999999999999</v>
      </c>
      <c r="O14" s="17">
        <v>56.088000000000001</v>
      </c>
      <c r="P14" s="17">
        <v>50.183999999999997</v>
      </c>
    </row>
    <row r="15" spans="1:16" x14ac:dyDescent="0.2">
      <c r="A15" s="3">
        <f>A14+1</f>
        <v>1917</v>
      </c>
      <c r="B15" s="17">
        <v>147.29637</v>
      </c>
      <c r="C15" s="17">
        <v>134.48799</v>
      </c>
      <c r="D15" s="17">
        <v>141.38481000000002</v>
      </c>
      <c r="E15" s="17">
        <v>142.86269999999999</v>
      </c>
      <c r="F15" s="17">
        <v>118.2312</v>
      </c>
      <c r="G15" s="17">
        <v>154.68582000000001</v>
      </c>
      <c r="H15" s="17">
        <v>141.38481000000002</v>
      </c>
      <c r="I15" s="3"/>
      <c r="J15" s="17">
        <v>56.652450000000002</v>
      </c>
      <c r="K15" s="17">
        <v>53.204039999999999</v>
      </c>
      <c r="L15" s="17">
        <v>49.755630000000004</v>
      </c>
      <c r="M15" s="17">
        <v>46.307220000000001</v>
      </c>
      <c r="N15" s="17">
        <v>48.77037</v>
      </c>
      <c r="O15" s="17">
        <v>56.652450000000002</v>
      </c>
      <c r="P15" s="17">
        <v>53.696670000000005</v>
      </c>
    </row>
    <row r="16" spans="1:16" x14ac:dyDescent="0.2">
      <c r="A16" s="3">
        <f t="shared" si="0"/>
        <v>1918</v>
      </c>
      <c r="B16" s="17">
        <v>147.34013999999999</v>
      </c>
      <c r="C16" s="17">
        <v>139.42926</v>
      </c>
      <c r="D16" s="17">
        <v>144.37356</v>
      </c>
      <c r="E16" s="17">
        <v>151.29558</v>
      </c>
      <c r="F16" s="17">
        <v>126.57408</v>
      </c>
      <c r="G16" s="17">
        <v>154.75658999999999</v>
      </c>
      <c r="H16" s="17">
        <v>144.37356</v>
      </c>
      <c r="I16" s="3"/>
      <c r="J16" s="17">
        <v>60.814889999999998</v>
      </c>
      <c r="K16" s="17">
        <v>56.859449999999995</v>
      </c>
      <c r="L16" s="17">
        <v>55.376159999999999</v>
      </c>
      <c r="M16" s="17">
        <v>50.926289999999995</v>
      </c>
      <c r="N16" s="17">
        <v>51.915149999999997</v>
      </c>
      <c r="O16" s="17">
        <v>62.792609999999996</v>
      </c>
      <c r="P16" s="17">
        <v>57.848309999999998</v>
      </c>
    </row>
    <row r="17" spans="1:16" x14ac:dyDescent="0.2">
      <c r="A17" s="18">
        <v>38533</v>
      </c>
      <c r="B17" s="17"/>
      <c r="C17" s="17"/>
      <c r="D17" s="17"/>
      <c r="E17" s="17"/>
      <c r="F17" s="17"/>
      <c r="G17" s="17"/>
      <c r="H17" s="17"/>
      <c r="I17" s="3"/>
      <c r="J17" s="17"/>
      <c r="K17" s="17"/>
      <c r="L17" s="17"/>
      <c r="M17" s="17"/>
      <c r="N17" s="17"/>
      <c r="O17" s="17"/>
      <c r="P17" s="17"/>
    </row>
    <row r="18" spans="1:16" x14ac:dyDescent="0.2">
      <c r="A18" s="3">
        <v>1919</v>
      </c>
      <c r="B18" s="17">
        <v>166.13184000000001</v>
      </c>
      <c r="C18" s="17">
        <v>154.26527999999999</v>
      </c>
      <c r="D18" s="17">
        <v>166.62628000000001</v>
      </c>
      <c r="E18" s="17">
        <v>161.18744000000001</v>
      </c>
      <c r="F18" s="17">
        <v>138.93763999999999</v>
      </c>
      <c r="G18" s="17">
        <v>164.15407999999999</v>
      </c>
      <c r="H18" s="17">
        <v>161.18744000000001</v>
      </c>
      <c r="I18" s="3"/>
      <c r="J18" s="17">
        <v>67.738280000000003</v>
      </c>
      <c r="K18" s="17">
        <v>64.277199999999993</v>
      </c>
      <c r="L18" s="17">
        <v>63.782759999999996</v>
      </c>
      <c r="M18" s="17">
        <v>57.355040000000002</v>
      </c>
      <c r="N18" s="17">
        <v>57.355040000000002</v>
      </c>
      <c r="O18" s="17">
        <v>66.749399999999994</v>
      </c>
      <c r="P18" s="17">
        <v>64.771640000000005</v>
      </c>
    </row>
    <row r="19" spans="1:16" x14ac:dyDescent="0.2">
      <c r="A19" s="3">
        <f>A18+1</f>
        <v>1920</v>
      </c>
      <c r="B19" s="17">
        <v>186.73578000000001</v>
      </c>
      <c r="C19" s="17">
        <v>170.43344999999999</v>
      </c>
      <c r="D19" s="17">
        <v>172.40949000000001</v>
      </c>
      <c r="E19" s="17">
        <v>165.98736</v>
      </c>
      <c r="F19" s="17">
        <v>150.67304999999999</v>
      </c>
      <c r="G19" s="17">
        <v>169.93943999999999</v>
      </c>
      <c r="H19" s="17">
        <v>176.36157</v>
      </c>
      <c r="I19" s="3"/>
      <c r="J19" s="17">
        <v>76.571550000000002</v>
      </c>
      <c r="K19" s="17">
        <v>75.089520000000007</v>
      </c>
      <c r="L19" s="17">
        <v>74.101500000000001</v>
      </c>
      <c r="M19" s="17">
        <v>65.703329999999994</v>
      </c>
      <c r="N19" s="17">
        <v>64.221299999999999</v>
      </c>
      <c r="O19" s="17">
        <v>69.655410000000003</v>
      </c>
      <c r="P19" s="17">
        <v>74.595510000000004</v>
      </c>
    </row>
    <row r="20" spans="1:16" x14ac:dyDescent="0.2">
      <c r="A20" s="3">
        <f t="shared" ref="A20:A67" si="1">A19+1</f>
        <v>1921</v>
      </c>
      <c r="B20" s="17">
        <v>214.64959999999999</v>
      </c>
      <c r="C20" s="17">
        <v>197.5752</v>
      </c>
      <c r="D20" s="17">
        <v>200.99008000000001</v>
      </c>
      <c r="E20" s="17">
        <v>191.72111999999998</v>
      </c>
      <c r="F20" s="17">
        <v>177.08591999999999</v>
      </c>
      <c r="G20" s="17">
        <v>198.06304</v>
      </c>
      <c r="H20" s="17">
        <v>203.42928000000001</v>
      </c>
      <c r="I20" s="3"/>
      <c r="J20" s="17">
        <v>89.274720000000002</v>
      </c>
      <c r="K20" s="17">
        <v>85.372</v>
      </c>
      <c r="L20" s="17">
        <v>86.835520000000002</v>
      </c>
      <c r="M20" s="17">
        <v>75.615200000000002</v>
      </c>
      <c r="N20" s="17">
        <v>75.615200000000002</v>
      </c>
      <c r="O20" s="17">
        <v>85.859840000000005</v>
      </c>
      <c r="P20" s="17">
        <v>86.347679999999997</v>
      </c>
    </row>
    <row r="21" spans="1:16" x14ac:dyDescent="0.2">
      <c r="A21" s="3">
        <f t="shared" si="1"/>
        <v>1922</v>
      </c>
      <c r="B21" s="17">
        <v>223.14564999999999</v>
      </c>
      <c r="C21" s="17">
        <v>214.31790999999998</v>
      </c>
      <c r="D21" s="17">
        <v>211.86575999999999</v>
      </c>
      <c r="E21" s="17">
        <v>204.01888</v>
      </c>
      <c r="F21" s="17">
        <v>196.66243</v>
      </c>
      <c r="G21" s="17">
        <v>218.24134999999998</v>
      </c>
      <c r="H21" s="17">
        <v>216.27963</v>
      </c>
      <c r="I21" s="3"/>
      <c r="J21" s="17">
        <v>93.672129999999996</v>
      </c>
      <c r="K21" s="17">
        <v>94.162559999999999</v>
      </c>
      <c r="L21" s="17">
        <v>94.162559999999999</v>
      </c>
      <c r="M21" s="17">
        <v>79.940089999999998</v>
      </c>
      <c r="N21" s="17">
        <v>81.901809999999998</v>
      </c>
      <c r="O21" s="17">
        <v>92.691269999999989</v>
      </c>
      <c r="P21" s="17">
        <v>92.691269999999989</v>
      </c>
    </row>
    <row r="22" spans="1:16" x14ac:dyDescent="0.2">
      <c r="A22" s="3">
        <f t="shared" si="1"/>
        <v>1923</v>
      </c>
      <c r="B22" s="17">
        <v>222.45141999999998</v>
      </c>
      <c r="C22" s="17">
        <v>220.45633999999998</v>
      </c>
      <c r="D22" s="17">
        <v>216.96494999999999</v>
      </c>
      <c r="E22" s="17">
        <v>207.48831999999999</v>
      </c>
      <c r="F22" s="17">
        <v>208.48586</v>
      </c>
      <c r="G22" s="17">
        <v>224.94526999999999</v>
      </c>
      <c r="H22" s="17">
        <v>221.45388</v>
      </c>
      <c r="I22" s="3"/>
      <c r="J22" s="17">
        <v>101.25031</v>
      </c>
      <c r="K22" s="17">
        <v>99.255229999999997</v>
      </c>
      <c r="L22" s="17">
        <v>92.77122</v>
      </c>
      <c r="M22" s="17">
        <v>84.790899999999993</v>
      </c>
      <c r="N22" s="17">
        <v>85.788439999999994</v>
      </c>
      <c r="O22" s="17">
        <v>94.267529999999994</v>
      </c>
      <c r="P22" s="17">
        <v>98.257689999999997</v>
      </c>
    </row>
    <row r="23" spans="1:16" x14ac:dyDescent="0.2">
      <c r="A23" s="3">
        <f t="shared" si="1"/>
        <v>1924</v>
      </c>
      <c r="B23" s="17">
        <v>234.29856999999998</v>
      </c>
      <c r="C23" s="17">
        <v>230.78659999999999</v>
      </c>
      <c r="D23" s="17">
        <v>213.72845999999998</v>
      </c>
      <c r="E23" s="17">
        <v>220.75239999999999</v>
      </c>
      <c r="F23" s="17">
        <v>210.7182</v>
      </c>
      <c r="G23" s="17">
        <v>224.26436999999999</v>
      </c>
      <c r="H23" s="17">
        <v>228.27805000000001</v>
      </c>
      <c r="I23" s="3"/>
      <c r="J23" s="17">
        <v>99.840289999999996</v>
      </c>
      <c r="K23" s="17">
        <v>104.85739</v>
      </c>
      <c r="L23" s="17">
        <v>92.81635</v>
      </c>
      <c r="M23" s="17">
        <v>91.311219999999992</v>
      </c>
      <c r="N23" s="17">
        <v>85.792410000000004</v>
      </c>
      <c r="O23" s="17">
        <v>97.331739999999996</v>
      </c>
      <c r="P23" s="17">
        <v>100.84371</v>
      </c>
    </row>
    <row r="24" spans="1:16" x14ac:dyDescent="0.2">
      <c r="A24" s="3">
        <f t="shared" si="1"/>
        <v>1925</v>
      </c>
      <c r="B24" s="17">
        <v>241.58376000000001</v>
      </c>
      <c r="C24" s="17">
        <v>235.95363</v>
      </c>
      <c r="D24" s="17">
        <v>231.34716</v>
      </c>
      <c r="E24" s="17">
        <v>226.74069</v>
      </c>
      <c r="F24" s="17">
        <v>227.25252</v>
      </c>
      <c r="G24" s="17">
        <v>232.88265000000001</v>
      </c>
      <c r="H24" s="17">
        <v>236.46546000000001</v>
      </c>
      <c r="I24" s="3"/>
      <c r="J24" s="17">
        <v>103.90149</v>
      </c>
      <c r="K24" s="17">
        <v>107.99613000000001</v>
      </c>
      <c r="L24" s="17">
        <v>97.247699999999995</v>
      </c>
      <c r="M24" s="17">
        <v>95.200379999999996</v>
      </c>
      <c r="N24" s="17">
        <v>92.641230000000007</v>
      </c>
      <c r="O24" s="17">
        <v>98.271360000000001</v>
      </c>
      <c r="P24" s="17">
        <v>104.41332</v>
      </c>
    </row>
    <row r="25" spans="1:16" x14ac:dyDescent="0.2">
      <c r="A25" s="3">
        <f t="shared" si="1"/>
        <v>1926</v>
      </c>
      <c r="B25" s="17">
        <v>239.82719999999998</v>
      </c>
      <c r="C25" s="17">
        <v>235.83007999999998</v>
      </c>
      <c r="D25" s="17">
        <v>226.83655999999999</v>
      </c>
      <c r="E25" s="17">
        <v>230.83367999999999</v>
      </c>
      <c r="F25" s="17">
        <v>219.8416</v>
      </c>
      <c r="G25" s="17">
        <v>232.33259999999999</v>
      </c>
      <c r="H25" s="17">
        <v>241.32611999999997</v>
      </c>
      <c r="I25" s="3"/>
      <c r="J25" s="17">
        <v>103.92511999999999</v>
      </c>
      <c r="K25" s="17">
        <v>109.42116</v>
      </c>
      <c r="L25" s="17">
        <v>99.927999999999997</v>
      </c>
      <c r="M25" s="17">
        <v>96.430520000000001</v>
      </c>
      <c r="N25" s="17">
        <v>89.935199999999995</v>
      </c>
      <c r="O25" s="17">
        <v>100.92728</v>
      </c>
      <c r="P25" s="17">
        <v>106.92295999999999</v>
      </c>
    </row>
    <row r="26" spans="1:16" x14ac:dyDescent="0.2">
      <c r="A26" s="3">
        <f t="shared" si="1"/>
        <v>1927</v>
      </c>
      <c r="B26" s="17">
        <v>249.95391000000001</v>
      </c>
      <c r="C26" s="17">
        <v>241.97135</v>
      </c>
      <c r="D26" s="17">
        <v>236.98225000000002</v>
      </c>
      <c r="E26" s="17">
        <v>235.48552000000001</v>
      </c>
      <c r="F26" s="17">
        <v>221.01713000000001</v>
      </c>
      <c r="G26" s="17">
        <v>233.48988</v>
      </c>
      <c r="H26" s="17">
        <v>242.96917000000002</v>
      </c>
      <c r="I26" s="3"/>
      <c r="J26" s="17">
        <v>109.26129</v>
      </c>
      <c r="K26" s="17">
        <v>112.25475</v>
      </c>
      <c r="L26" s="17">
        <v>110.25911000000001</v>
      </c>
      <c r="M26" s="17">
        <v>99.283090000000001</v>
      </c>
      <c r="N26" s="17">
        <v>93.296170000000004</v>
      </c>
      <c r="O26" s="17">
        <v>106.26783</v>
      </c>
      <c r="P26" s="17">
        <v>109.7602</v>
      </c>
    </row>
    <row r="27" spans="1:16" x14ac:dyDescent="0.2">
      <c r="A27" s="3">
        <f t="shared" si="1"/>
        <v>1928</v>
      </c>
      <c r="B27" s="17">
        <v>255.20099999999999</v>
      </c>
      <c r="C27" s="17">
        <v>244.77449999999999</v>
      </c>
      <c r="D27" s="17">
        <v>232.36199999999999</v>
      </c>
      <c r="E27" s="17">
        <v>240.80250000000001</v>
      </c>
      <c r="F27" s="17">
        <v>216.47399999999999</v>
      </c>
      <c r="G27" s="17">
        <v>240.30600000000001</v>
      </c>
      <c r="H27" s="17">
        <v>246.26400000000001</v>
      </c>
      <c r="I27" s="3"/>
      <c r="J27" s="17">
        <v>112.209</v>
      </c>
      <c r="K27" s="17">
        <v>113.6985</v>
      </c>
      <c r="L27" s="17">
        <v>103.27200000000001</v>
      </c>
      <c r="M27" s="17">
        <v>101.7825</v>
      </c>
      <c r="N27" s="17">
        <v>88.873499999999993</v>
      </c>
      <c r="O27" s="17">
        <v>107.244</v>
      </c>
      <c r="P27" s="17">
        <v>111.21599999999999</v>
      </c>
    </row>
    <row r="28" spans="1:16" x14ac:dyDescent="0.2">
      <c r="A28" s="3">
        <f t="shared" si="1"/>
        <v>1929</v>
      </c>
      <c r="B28" s="17">
        <v>255.92017000000001</v>
      </c>
      <c r="C28" s="17">
        <v>239.08983000000001</v>
      </c>
      <c r="D28" s="17">
        <v>232.15969000000001</v>
      </c>
      <c r="E28" s="17">
        <v>237.10979</v>
      </c>
      <c r="F28" s="17">
        <v>215.82436000000001</v>
      </c>
      <c r="G28" s="17">
        <v>245.02995000000001</v>
      </c>
      <c r="H28" s="17">
        <v>245.02995000000001</v>
      </c>
      <c r="I28" s="3"/>
      <c r="J28" s="17">
        <v>111.87226</v>
      </c>
      <c r="K28" s="17">
        <v>111.87226</v>
      </c>
      <c r="L28" s="17">
        <v>94.051900000000003</v>
      </c>
      <c r="M28" s="17">
        <v>101.97206</v>
      </c>
      <c r="N28" s="17">
        <v>94.051900000000003</v>
      </c>
      <c r="O28" s="17">
        <v>105.93214</v>
      </c>
      <c r="P28" s="17">
        <v>109.39721</v>
      </c>
    </row>
    <row r="29" spans="1:16" x14ac:dyDescent="0.2">
      <c r="A29" s="3">
        <f t="shared" si="1"/>
        <v>1930</v>
      </c>
      <c r="B29" s="17">
        <v>245.70360000000002</v>
      </c>
      <c r="C29" s="17">
        <v>228.2544</v>
      </c>
      <c r="D29" s="17">
        <v>219.29400000000001</v>
      </c>
      <c r="E29" s="17">
        <v>224.95320000000001</v>
      </c>
      <c r="F29" s="17">
        <v>211.7484</v>
      </c>
      <c r="G29" s="17">
        <v>235.8</v>
      </c>
      <c r="H29" s="17">
        <v>233.9136</v>
      </c>
      <c r="I29" s="3"/>
      <c r="J29" s="17">
        <v>107.99640000000001</v>
      </c>
      <c r="K29" s="17">
        <v>107.0532</v>
      </c>
      <c r="L29" s="17">
        <v>110.3544</v>
      </c>
      <c r="M29" s="17">
        <v>97.149600000000007</v>
      </c>
      <c r="N29" s="17">
        <v>87.246000000000009</v>
      </c>
      <c r="O29" s="17">
        <v>102.33720000000001</v>
      </c>
      <c r="P29" s="17">
        <v>106.58160000000001</v>
      </c>
    </row>
    <row r="30" spans="1:16" x14ac:dyDescent="0.2">
      <c r="A30" s="3">
        <f t="shared" si="1"/>
        <v>1931</v>
      </c>
      <c r="B30" s="17">
        <v>189.50706</v>
      </c>
      <c r="C30" s="17">
        <v>171.68021999999999</v>
      </c>
      <c r="D30" s="17">
        <v>169.35498000000001</v>
      </c>
      <c r="E30" s="17">
        <v>168.57990000000001</v>
      </c>
      <c r="F30" s="17">
        <v>164.31695999999999</v>
      </c>
      <c r="G30" s="17">
        <v>185.24412000000001</v>
      </c>
      <c r="H30" s="17">
        <v>178.26839999999999</v>
      </c>
      <c r="I30" s="3"/>
      <c r="J30" s="17">
        <v>83.321100000000001</v>
      </c>
      <c r="K30" s="17">
        <v>79.445700000000002</v>
      </c>
      <c r="L30" s="17">
        <v>70.919820000000001</v>
      </c>
      <c r="M30" s="17">
        <v>72.082440000000005</v>
      </c>
      <c r="N30" s="17">
        <v>65.881799999999998</v>
      </c>
      <c r="O30" s="17">
        <v>77.895539999999997</v>
      </c>
      <c r="P30" s="17">
        <v>79.445700000000002</v>
      </c>
    </row>
    <row r="31" spans="1:16" x14ac:dyDescent="0.2">
      <c r="A31" s="3">
        <f t="shared" si="1"/>
        <v>1932</v>
      </c>
      <c r="B31" s="17">
        <v>180.44744</v>
      </c>
      <c r="C31" s="17">
        <v>160.08722</v>
      </c>
      <c r="D31" s="17">
        <v>162.88176000000001</v>
      </c>
      <c r="E31" s="17">
        <v>152.90126000000001</v>
      </c>
      <c r="F31" s="17">
        <v>153.69970000000001</v>
      </c>
      <c r="G31" s="17">
        <v>170.46694000000002</v>
      </c>
      <c r="H31" s="17">
        <v>168.07162</v>
      </c>
      <c r="I31" s="3"/>
      <c r="J31" s="17">
        <v>78.646340000000009</v>
      </c>
      <c r="K31" s="17">
        <v>75.452579999999998</v>
      </c>
      <c r="L31" s="17">
        <v>65.072860000000006</v>
      </c>
      <c r="M31" s="17">
        <v>64.673640000000006</v>
      </c>
      <c r="N31" s="17">
        <v>66.270520000000005</v>
      </c>
      <c r="O31" s="17">
        <v>73.456479999999999</v>
      </c>
      <c r="P31" s="17">
        <v>75.053359999999998</v>
      </c>
    </row>
    <row r="32" spans="1:16" x14ac:dyDescent="0.2">
      <c r="A32" s="3">
        <f t="shared" si="1"/>
        <v>1933</v>
      </c>
      <c r="B32" s="17">
        <v>169.86060000000001</v>
      </c>
      <c r="C32" s="17">
        <v>154.74420000000001</v>
      </c>
      <c r="D32" s="17">
        <v>159.91559999999998</v>
      </c>
      <c r="E32" s="17">
        <v>149.97059999999999</v>
      </c>
      <c r="F32" s="17">
        <v>150.36840000000001</v>
      </c>
      <c r="G32" s="17">
        <v>165.48480000000001</v>
      </c>
      <c r="H32" s="17">
        <v>161.10900000000001</v>
      </c>
      <c r="I32" s="3"/>
      <c r="J32" s="17">
        <v>76.377600000000001</v>
      </c>
      <c r="K32" s="17">
        <v>70.808399999999992</v>
      </c>
      <c r="L32" s="17">
        <v>64.443600000000004</v>
      </c>
      <c r="M32" s="17">
        <v>63.2502</v>
      </c>
      <c r="N32" s="17">
        <v>62.852399999999996</v>
      </c>
      <c r="O32" s="17">
        <v>70.808399999999992</v>
      </c>
      <c r="P32" s="17">
        <v>72.001800000000003</v>
      </c>
    </row>
    <row r="33" spans="1:16" x14ac:dyDescent="0.2">
      <c r="A33" s="3">
        <f t="shared" si="1"/>
        <v>1934</v>
      </c>
      <c r="B33" s="17">
        <v>164.69334000000001</v>
      </c>
      <c r="C33" s="17">
        <v>152.36123000000001</v>
      </c>
      <c r="D33" s="17">
        <v>165.48895999999999</v>
      </c>
      <c r="E33" s="17">
        <v>147.58751000000001</v>
      </c>
      <c r="F33" s="17">
        <v>144.80284</v>
      </c>
      <c r="G33" s="17">
        <v>164.29552999999999</v>
      </c>
      <c r="H33" s="17">
        <v>158.72619</v>
      </c>
      <c r="I33" s="3"/>
      <c r="J33" s="17">
        <v>73.197040000000001</v>
      </c>
      <c r="K33" s="17">
        <v>70.412369999999996</v>
      </c>
      <c r="L33" s="17">
        <v>66.036460000000005</v>
      </c>
      <c r="M33" s="17">
        <v>62.45617</v>
      </c>
      <c r="N33" s="17">
        <v>64.843029999999999</v>
      </c>
      <c r="O33" s="17">
        <v>68.821129999999997</v>
      </c>
      <c r="P33" s="17">
        <v>70.412369999999996</v>
      </c>
    </row>
    <row r="34" spans="1:16" x14ac:dyDescent="0.2">
      <c r="A34" s="3">
        <f t="shared" si="1"/>
        <v>1935</v>
      </c>
      <c r="B34" s="17">
        <v>165.40305000000001</v>
      </c>
      <c r="C34" s="17">
        <v>153.50354999999999</v>
      </c>
      <c r="D34" s="17">
        <v>174.52600000000001</v>
      </c>
      <c r="E34" s="17">
        <v>150.727</v>
      </c>
      <c r="F34" s="17">
        <v>145.57055</v>
      </c>
      <c r="G34" s="17">
        <v>166.98965000000001</v>
      </c>
      <c r="H34" s="17">
        <v>160.64324999999999</v>
      </c>
      <c r="I34" s="3"/>
      <c r="J34" s="17">
        <v>71.79365</v>
      </c>
      <c r="K34" s="17">
        <v>71.79365</v>
      </c>
      <c r="L34" s="17">
        <v>67.033850000000001</v>
      </c>
      <c r="M34" s="17">
        <v>63.86065</v>
      </c>
      <c r="N34" s="17">
        <v>61.877400000000002</v>
      </c>
      <c r="O34" s="17">
        <v>69.413749999999993</v>
      </c>
      <c r="P34" s="17">
        <v>70.603700000000003</v>
      </c>
    </row>
    <row r="35" spans="1:16" x14ac:dyDescent="0.2">
      <c r="A35" s="3">
        <f t="shared" si="1"/>
        <v>1936</v>
      </c>
      <c r="B35" s="17">
        <v>169.25624999999999</v>
      </c>
      <c r="C35" s="17">
        <v>158.5035</v>
      </c>
      <c r="D35" s="17">
        <v>176.82300000000001</v>
      </c>
      <c r="E35" s="17">
        <v>154.12275</v>
      </c>
      <c r="F35" s="17">
        <v>152.13149999999999</v>
      </c>
      <c r="G35" s="17">
        <v>169.65449999999998</v>
      </c>
      <c r="H35" s="17">
        <v>164.47725</v>
      </c>
      <c r="I35" s="3"/>
      <c r="J35" s="17">
        <v>72.879750000000001</v>
      </c>
      <c r="K35" s="17">
        <v>74.472750000000005</v>
      </c>
      <c r="L35" s="17">
        <v>68.498999999999995</v>
      </c>
      <c r="M35" s="17">
        <v>64.118250000000003</v>
      </c>
      <c r="N35" s="17">
        <v>68.100750000000005</v>
      </c>
      <c r="O35" s="17">
        <v>69.295500000000004</v>
      </c>
      <c r="P35" s="17">
        <v>72.481499999999997</v>
      </c>
    </row>
    <row r="36" spans="1:16" x14ac:dyDescent="0.2">
      <c r="A36" s="3">
        <f t="shared" si="1"/>
        <v>1937</v>
      </c>
      <c r="B36" s="17">
        <v>172.50719999999998</v>
      </c>
      <c r="C36" s="17">
        <v>164.14079999999998</v>
      </c>
      <c r="D36" s="17">
        <v>180.07679999999999</v>
      </c>
      <c r="E36" s="17">
        <v>163.7424</v>
      </c>
      <c r="F36" s="17">
        <v>157.7664</v>
      </c>
      <c r="G36" s="17">
        <v>174.10079999999999</v>
      </c>
      <c r="H36" s="17">
        <v>169.32</v>
      </c>
      <c r="I36" s="3"/>
      <c r="J36" s="17">
        <v>73.703999999999994</v>
      </c>
      <c r="K36" s="17">
        <v>77.289599999999993</v>
      </c>
      <c r="L36" s="17">
        <v>68.923199999999994</v>
      </c>
      <c r="M36" s="17">
        <v>66.134399999999999</v>
      </c>
      <c r="N36" s="17">
        <v>68.524799999999999</v>
      </c>
      <c r="O36" s="17">
        <v>72.110399999999998</v>
      </c>
      <c r="P36" s="17">
        <v>74.500799999999998</v>
      </c>
    </row>
    <row r="37" spans="1:16" x14ac:dyDescent="0.2">
      <c r="A37" s="3">
        <f t="shared" si="1"/>
        <v>1938</v>
      </c>
      <c r="B37" s="17">
        <v>183.64857000000001</v>
      </c>
      <c r="C37" s="17">
        <v>174.48606000000001</v>
      </c>
      <c r="D37" s="17">
        <v>184.84368000000001</v>
      </c>
      <c r="E37" s="17">
        <v>168.90888000000001</v>
      </c>
      <c r="F37" s="17">
        <v>164.12844000000001</v>
      </c>
      <c r="G37" s="17">
        <v>181.25835000000001</v>
      </c>
      <c r="H37" s="17">
        <v>178.86813000000001</v>
      </c>
      <c r="I37" s="3"/>
      <c r="J37" s="17">
        <v>79.275630000000007</v>
      </c>
      <c r="K37" s="17">
        <v>82.462590000000006</v>
      </c>
      <c r="L37" s="17">
        <v>72.901709999999994</v>
      </c>
      <c r="M37" s="17">
        <v>68.121269999999996</v>
      </c>
      <c r="N37" s="17">
        <v>72.901709999999994</v>
      </c>
      <c r="O37" s="17">
        <v>74.495189999999994</v>
      </c>
      <c r="P37" s="17">
        <v>79.275630000000007</v>
      </c>
    </row>
    <row r="38" spans="1:16" x14ac:dyDescent="0.2">
      <c r="A38" s="3">
        <f t="shared" si="1"/>
        <v>1939</v>
      </c>
      <c r="B38" s="17">
        <v>190.41607999999999</v>
      </c>
      <c r="C38" s="17">
        <v>178.86364</v>
      </c>
      <c r="D38" s="17">
        <v>190.01772</v>
      </c>
      <c r="E38" s="17">
        <v>176.07512</v>
      </c>
      <c r="F38" s="17">
        <v>168.90464</v>
      </c>
      <c r="G38" s="17">
        <v>187.62755999999999</v>
      </c>
      <c r="H38" s="17">
        <v>184.83903999999998</v>
      </c>
      <c r="I38" s="3"/>
      <c r="J38" s="17">
        <v>82.460520000000002</v>
      </c>
      <c r="K38" s="17">
        <v>86.444119999999998</v>
      </c>
      <c r="L38" s="17">
        <v>76.485119999999995</v>
      </c>
      <c r="M38" s="17">
        <v>68.91628</v>
      </c>
      <c r="N38" s="17">
        <v>74.09496</v>
      </c>
      <c r="O38" s="17">
        <v>79.27364</v>
      </c>
      <c r="P38" s="17">
        <v>82.858879999999999</v>
      </c>
    </row>
    <row r="39" spans="1:16" x14ac:dyDescent="0.2">
      <c r="A39" s="3">
        <f t="shared" si="1"/>
        <v>1940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">
      <c r="A40" s="3">
        <f t="shared" si="1"/>
        <v>1941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">
      <c r="A41" s="3">
        <f t="shared" si="1"/>
        <v>1942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">
      <c r="A42" s="3">
        <f t="shared" si="1"/>
        <v>1943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">
      <c r="A43" s="3">
        <f t="shared" si="1"/>
        <v>1944</v>
      </c>
      <c r="B43" s="17">
        <v>281.60000000000002</v>
      </c>
      <c r="C43" s="17">
        <v>279.2</v>
      </c>
      <c r="D43" s="17">
        <v>261.2</v>
      </c>
      <c r="E43" s="17">
        <v>252</v>
      </c>
      <c r="F43" s="17">
        <v>248</v>
      </c>
      <c r="G43" s="17">
        <v>253.2</v>
      </c>
      <c r="H43" s="17">
        <v>274</v>
      </c>
      <c r="I43" s="3"/>
      <c r="J43" s="17">
        <v>137.6</v>
      </c>
      <c r="K43" s="17">
        <v>143.6</v>
      </c>
      <c r="L43" s="17">
        <v>121.2</v>
      </c>
      <c r="M43" s="17">
        <v>136.4</v>
      </c>
      <c r="N43" s="17">
        <v>129.19999999999999</v>
      </c>
      <c r="O43" s="17">
        <v>120</v>
      </c>
      <c r="P43" s="17">
        <v>138</v>
      </c>
    </row>
    <row r="44" spans="1:16" x14ac:dyDescent="0.2">
      <c r="A44" s="3">
        <f t="shared" si="1"/>
        <v>1945</v>
      </c>
      <c r="B44" s="17">
        <v>273.88549999999998</v>
      </c>
      <c r="C44" s="17">
        <v>268.29599999999999</v>
      </c>
      <c r="D44" s="17">
        <v>259.11324999999999</v>
      </c>
      <c r="E44" s="17">
        <v>243.94174999999998</v>
      </c>
      <c r="F44" s="17">
        <v>240.74775</v>
      </c>
      <c r="G44" s="17">
        <v>248.73275000000001</v>
      </c>
      <c r="H44" s="17">
        <v>265.90050000000002</v>
      </c>
      <c r="I44" s="3"/>
      <c r="J44" s="17">
        <v>135.745</v>
      </c>
      <c r="K44" s="17">
        <v>140.13675000000001</v>
      </c>
      <c r="L44" s="17">
        <v>122.1705</v>
      </c>
      <c r="M44" s="17">
        <v>131.7525</v>
      </c>
      <c r="N44" s="17">
        <v>125.36449999999999</v>
      </c>
      <c r="O44" s="17">
        <v>114.1855</v>
      </c>
      <c r="P44" s="17">
        <v>135.34575000000001</v>
      </c>
    </row>
    <row r="45" spans="1:16" x14ac:dyDescent="0.2">
      <c r="A45" s="3">
        <f t="shared" si="1"/>
        <v>1946</v>
      </c>
      <c r="B45" s="17">
        <v>267.32639999999998</v>
      </c>
      <c r="C45" s="17">
        <v>263.74079999999998</v>
      </c>
      <c r="D45" s="17">
        <v>250.59359999999998</v>
      </c>
      <c r="E45" s="17">
        <v>243.42239999999998</v>
      </c>
      <c r="F45" s="17">
        <v>240.23519999999999</v>
      </c>
      <c r="G45" s="17">
        <v>244.21919999999997</v>
      </c>
      <c r="H45" s="17">
        <v>260.55359999999996</v>
      </c>
      <c r="I45" s="3"/>
      <c r="J45" s="17">
        <v>137.44799999999998</v>
      </c>
      <c r="K45" s="17">
        <v>143.0256</v>
      </c>
      <c r="L45" s="17">
        <v>124.3008</v>
      </c>
      <c r="M45" s="17">
        <v>124.3008</v>
      </c>
      <c r="N45" s="17">
        <v>126.69119999999999</v>
      </c>
      <c r="O45" s="17">
        <v>113.544</v>
      </c>
      <c r="P45" s="17">
        <v>137.0496</v>
      </c>
    </row>
    <row r="46" spans="1:16" x14ac:dyDescent="0.2">
      <c r="A46" s="3">
        <f t="shared" si="1"/>
        <v>1947</v>
      </c>
      <c r="B46" s="17">
        <v>282.86399999999998</v>
      </c>
      <c r="C46" s="17">
        <v>278.48159999999996</v>
      </c>
      <c r="D46" s="17">
        <v>256.96799999999996</v>
      </c>
      <c r="E46" s="17">
        <v>264.13919999999996</v>
      </c>
      <c r="F46" s="17">
        <v>257.76479999999998</v>
      </c>
      <c r="G46" s="17">
        <v>250.99199999999999</v>
      </c>
      <c r="H46" s="17">
        <v>274.89599999999996</v>
      </c>
      <c r="I46" s="3"/>
      <c r="J46" s="17">
        <v>151.79039999999998</v>
      </c>
      <c r="K46" s="17">
        <v>156.1728</v>
      </c>
      <c r="L46" s="17">
        <v>133.06559999999999</v>
      </c>
      <c r="M46" s="17">
        <v>135.05759999999998</v>
      </c>
      <c r="N46" s="17">
        <v>138.2448</v>
      </c>
      <c r="O46" s="17">
        <v>123.50399999999999</v>
      </c>
      <c r="P46" s="17">
        <v>150.1968</v>
      </c>
    </row>
    <row r="47" spans="1:16" x14ac:dyDescent="0.2">
      <c r="A47" s="3">
        <f t="shared" si="1"/>
        <v>1948</v>
      </c>
      <c r="B47" s="17">
        <v>323.50079999999997</v>
      </c>
      <c r="C47" s="17">
        <v>319.91519999999997</v>
      </c>
      <c r="D47" s="17">
        <v>284.45759999999996</v>
      </c>
      <c r="E47" s="17">
        <v>307.16640000000001</v>
      </c>
      <c r="F47" s="17">
        <v>294.81599999999997</v>
      </c>
      <c r="G47" s="17">
        <v>278.48159999999996</v>
      </c>
      <c r="H47" s="17">
        <v>313.93919999999997</v>
      </c>
      <c r="I47" s="3"/>
      <c r="J47" s="17">
        <v>171.31199999999998</v>
      </c>
      <c r="K47" s="17">
        <v>177.68639999999999</v>
      </c>
      <c r="L47" s="17">
        <v>152.5872</v>
      </c>
      <c r="M47" s="17">
        <v>158.9616</v>
      </c>
      <c r="N47" s="17">
        <v>161.352</v>
      </c>
      <c r="O47" s="17">
        <v>138.2448</v>
      </c>
      <c r="P47" s="17">
        <v>170.51519999999999</v>
      </c>
    </row>
    <row r="48" spans="1:16" x14ac:dyDescent="0.2">
      <c r="A48" s="3">
        <f t="shared" si="1"/>
        <v>1949</v>
      </c>
      <c r="B48" s="17">
        <v>363.3408</v>
      </c>
      <c r="C48" s="17">
        <v>364.93439999999998</v>
      </c>
      <c r="D48" s="17">
        <v>322.70400000000001</v>
      </c>
      <c r="E48" s="17">
        <v>352.18559999999997</v>
      </c>
      <c r="F48" s="17">
        <v>339.03839999999997</v>
      </c>
      <c r="G48" s="17">
        <v>311.15039999999999</v>
      </c>
      <c r="H48" s="17">
        <v>355.37279999999998</v>
      </c>
      <c r="I48" s="3"/>
      <c r="J48" s="17">
        <v>195.21599999999998</v>
      </c>
      <c r="K48" s="17">
        <v>207.9648</v>
      </c>
      <c r="L48" s="17">
        <v>172.90559999999999</v>
      </c>
      <c r="M48" s="17">
        <v>181.6704</v>
      </c>
      <c r="N48" s="17">
        <v>186.84959999999998</v>
      </c>
      <c r="O48" s="17">
        <v>166.1328</v>
      </c>
      <c r="P48" s="17">
        <v>196.80959999999999</v>
      </c>
    </row>
    <row r="49" spans="1:16" x14ac:dyDescent="0.2">
      <c r="A49" s="3">
        <f t="shared" si="1"/>
        <v>1950</v>
      </c>
      <c r="B49" s="17">
        <v>398.0016</v>
      </c>
      <c r="C49" s="17">
        <v>407.16479999999996</v>
      </c>
      <c r="D49" s="17">
        <v>356.1696</v>
      </c>
      <c r="E49" s="17">
        <v>388.44</v>
      </c>
      <c r="F49" s="17">
        <v>370.91039999999998</v>
      </c>
      <c r="G49" s="17">
        <v>345.4128</v>
      </c>
      <c r="H49" s="17">
        <v>392.0256</v>
      </c>
      <c r="I49" s="3"/>
      <c r="J49" s="17">
        <v>215.53439999999998</v>
      </c>
      <c r="K49" s="17">
        <v>232.26719999999997</v>
      </c>
      <c r="L49" s="17">
        <v>192.02879999999999</v>
      </c>
      <c r="M49" s="17">
        <v>205.17599999999999</v>
      </c>
      <c r="N49" s="17">
        <v>211.5504</v>
      </c>
      <c r="O49" s="17">
        <v>184.45919999999998</v>
      </c>
      <c r="P49" s="17">
        <v>218.32319999999999</v>
      </c>
    </row>
    <row r="50" spans="1:16" x14ac:dyDescent="0.2">
      <c r="A50" s="3">
        <f t="shared" si="1"/>
        <v>1951</v>
      </c>
      <c r="B50" s="17">
        <v>485.26337999999998</v>
      </c>
      <c r="C50" s="17">
        <v>486.45860999999996</v>
      </c>
      <c r="D50" s="17">
        <v>411.95594</v>
      </c>
      <c r="E50" s="17">
        <v>464.94446999999997</v>
      </c>
      <c r="F50" s="17">
        <v>445.02396999999996</v>
      </c>
      <c r="G50" s="17">
        <v>410.76070999999996</v>
      </c>
      <c r="H50" s="17">
        <v>471.31903</v>
      </c>
      <c r="I50" s="3"/>
      <c r="J50" s="17">
        <v>269.32515999999998</v>
      </c>
      <c r="K50" s="17">
        <v>283.26950999999997</v>
      </c>
      <c r="L50" s="17">
        <v>231.0778</v>
      </c>
      <c r="M50" s="17">
        <v>256.57603999999998</v>
      </c>
      <c r="N50" s="17">
        <v>256.97444999999999</v>
      </c>
      <c r="O50" s="17">
        <v>222.71118999999999</v>
      </c>
      <c r="P50" s="17">
        <v>269.32515999999998</v>
      </c>
    </row>
    <row r="51" spans="1:16" x14ac:dyDescent="0.2">
      <c r="A51" s="3">
        <f t="shared" si="1"/>
        <v>1952</v>
      </c>
      <c r="B51" s="17">
        <v>603.51067999999998</v>
      </c>
      <c r="C51" s="17">
        <v>587.16725999999994</v>
      </c>
      <c r="D51" s="17">
        <v>499.07223999999997</v>
      </c>
      <c r="E51" s="17">
        <v>571.22245999999996</v>
      </c>
      <c r="F51" s="17">
        <v>547.70387999999991</v>
      </c>
      <c r="G51" s="17">
        <v>513.02393999999993</v>
      </c>
      <c r="H51" s="17">
        <v>578.39761999999996</v>
      </c>
      <c r="I51" s="3"/>
      <c r="J51" s="17">
        <v>341.61733999999996</v>
      </c>
      <c r="K51" s="17">
        <v>347.99525999999997</v>
      </c>
      <c r="L51" s="17">
        <v>283.02019999999999</v>
      </c>
      <c r="M51" s="17">
        <v>323.28082000000001</v>
      </c>
      <c r="N51" s="17">
        <v>322.48357999999996</v>
      </c>
      <c r="O51" s="17">
        <v>280.22985999999997</v>
      </c>
      <c r="P51" s="17">
        <v>336.43527999999998</v>
      </c>
    </row>
    <row r="52" spans="1:16" x14ac:dyDescent="0.2">
      <c r="A52" s="3">
        <f t="shared" si="1"/>
        <v>1953</v>
      </c>
      <c r="B52" s="17">
        <v>643.83055999999999</v>
      </c>
      <c r="C52" s="17">
        <v>631.87825999999995</v>
      </c>
      <c r="D52" s="17">
        <v>558.96922999999992</v>
      </c>
      <c r="E52" s="17">
        <v>621.51959999999997</v>
      </c>
      <c r="F52" s="17">
        <v>606.38001999999994</v>
      </c>
      <c r="G52" s="17">
        <v>567.33583999999996</v>
      </c>
      <c r="H52" s="17">
        <v>623.91005999999993</v>
      </c>
      <c r="I52" s="3"/>
      <c r="J52" s="17">
        <v>377.29426999999998</v>
      </c>
      <c r="K52" s="17">
        <v>385.26247000000001</v>
      </c>
      <c r="L52" s="17">
        <v>319.12640999999996</v>
      </c>
      <c r="M52" s="17">
        <v>360.16264000000001</v>
      </c>
      <c r="N52" s="17">
        <v>357.37376999999998</v>
      </c>
      <c r="O52" s="17">
        <v>319.12640999999996</v>
      </c>
      <c r="P52" s="17">
        <v>372.91176000000002</v>
      </c>
    </row>
    <row r="53" spans="1:16" x14ac:dyDescent="0.2">
      <c r="A53" s="3">
        <f t="shared" si="1"/>
        <v>1954</v>
      </c>
      <c r="B53" s="17">
        <v>672.51607999999999</v>
      </c>
      <c r="C53" s="17">
        <v>66.534469999999999</v>
      </c>
      <c r="D53" s="17">
        <v>584.46746999999993</v>
      </c>
      <c r="E53" s="17">
        <v>656.97808999999995</v>
      </c>
      <c r="F53" s="17">
        <v>631.08143999999993</v>
      </c>
      <c r="G53" s="17">
        <v>600.80228</v>
      </c>
      <c r="H53" s="17">
        <v>654.18921999999998</v>
      </c>
      <c r="I53" s="3"/>
      <c r="J53" s="17">
        <v>397.61318</v>
      </c>
      <c r="K53" s="17">
        <v>407.17501999999996</v>
      </c>
      <c r="L53" s="17">
        <v>333.07076000000001</v>
      </c>
      <c r="M53" s="17">
        <v>371.31811999999996</v>
      </c>
      <c r="N53" s="17">
        <v>380.87995999999998</v>
      </c>
      <c r="O53" s="17">
        <v>336.25803999999999</v>
      </c>
      <c r="P53" s="17">
        <v>392.83225999999996</v>
      </c>
    </row>
    <row r="54" spans="1:16" x14ac:dyDescent="0.2">
      <c r="A54" s="3">
        <f t="shared" si="1"/>
        <v>1955</v>
      </c>
      <c r="B54" s="17">
        <v>722.33546000000001</v>
      </c>
      <c r="C54" s="17">
        <v>710.38285999999994</v>
      </c>
      <c r="D54" s="17">
        <v>616.35573999999997</v>
      </c>
      <c r="E54" s="17">
        <v>703.60972000000004</v>
      </c>
      <c r="F54" s="17">
        <v>663.76771999999994</v>
      </c>
      <c r="G54" s="17">
        <v>635.87832000000003</v>
      </c>
      <c r="H54" s="17">
        <v>699.62551999999994</v>
      </c>
      <c r="I54" s="3"/>
      <c r="J54" s="17">
        <v>410.37259999999998</v>
      </c>
      <c r="K54" s="17">
        <v>421.92678000000001</v>
      </c>
      <c r="L54" s="17">
        <v>343.83645999999999</v>
      </c>
      <c r="M54" s="17">
        <v>380.09267999999997</v>
      </c>
      <c r="N54" s="17">
        <v>388.06108</v>
      </c>
      <c r="O54" s="17">
        <v>345.82855999999998</v>
      </c>
      <c r="P54" s="17">
        <v>405.98998</v>
      </c>
    </row>
    <row r="55" spans="1:16" x14ac:dyDescent="0.2">
      <c r="A55" s="3">
        <f t="shared" si="1"/>
        <v>1956</v>
      </c>
      <c r="B55" s="17">
        <v>770.904</v>
      </c>
      <c r="C55" s="17">
        <v>760.94399999999996</v>
      </c>
      <c r="D55" s="17">
        <v>639.83039999999994</v>
      </c>
      <c r="E55" s="17">
        <v>737.4384</v>
      </c>
      <c r="F55" s="17">
        <v>721.10399999999993</v>
      </c>
      <c r="G55" s="17">
        <v>668.91359999999997</v>
      </c>
      <c r="H55" s="17">
        <v>744.21119999999996</v>
      </c>
      <c r="I55" s="3"/>
      <c r="J55" s="17">
        <v>430.27199999999999</v>
      </c>
      <c r="K55" s="17">
        <v>436.24799999999999</v>
      </c>
      <c r="L55" s="17">
        <v>354.57599999999996</v>
      </c>
      <c r="M55" s="17">
        <v>396.00959999999998</v>
      </c>
      <c r="N55" s="17">
        <v>398.4</v>
      </c>
      <c r="O55" s="17">
        <v>358.16159999999996</v>
      </c>
      <c r="P55" s="17">
        <v>422.30399999999997</v>
      </c>
    </row>
    <row r="56" spans="1:16" x14ac:dyDescent="0.2">
      <c r="A56" s="3">
        <f t="shared" si="1"/>
        <v>1957</v>
      </c>
      <c r="B56" s="17">
        <v>804.80840000000001</v>
      </c>
      <c r="C56" s="17">
        <v>782.49688000000003</v>
      </c>
      <c r="D56" s="17">
        <v>683.2903</v>
      </c>
      <c r="E56" s="17">
        <v>759.78693999999996</v>
      </c>
      <c r="F56" s="17">
        <v>772.9348</v>
      </c>
      <c r="G56" s="17">
        <v>682.49346000000003</v>
      </c>
      <c r="H56" s="17">
        <v>773.73163999999997</v>
      </c>
      <c r="I56" s="3"/>
      <c r="J56" s="17">
        <v>453.40195999999997</v>
      </c>
      <c r="K56" s="17">
        <v>460.57351999999997</v>
      </c>
      <c r="L56" s="17">
        <v>370.13218000000001</v>
      </c>
      <c r="M56" s="17">
        <v>404.3963</v>
      </c>
      <c r="N56" s="17">
        <v>427.90307999999999</v>
      </c>
      <c r="O56" s="17">
        <v>372.52269999999999</v>
      </c>
      <c r="P56" s="17">
        <v>444.63671999999997</v>
      </c>
    </row>
    <row r="57" spans="1:16" x14ac:dyDescent="0.2">
      <c r="A57" s="3">
        <f>A56+1</f>
        <v>1958</v>
      </c>
      <c r="B57" s="17">
        <v>823.95324000000005</v>
      </c>
      <c r="C57" s="17">
        <v>815.58621000000005</v>
      </c>
      <c r="D57" s="17">
        <v>702.43209000000002</v>
      </c>
      <c r="E57" s="17">
        <v>773.35262999999998</v>
      </c>
      <c r="F57" s="17">
        <v>811.60190999999998</v>
      </c>
      <c r="G57" s="17">
        <v>704.82267000000002</v>
      </c>
      <c r="H57" s="17">
        <v>798.05529000000001</v>
      </c>
      <c r="I57" s="3"/>
      <c r="J57" s="17">
        <v>467.75682</v>
      </c>
      <c r="K57" s="17">
        <v>476.52228000000002</v>
      </c>
      <c r="L57" s="17">
        <v>388.46924999999999</v>
      </c>
      <c r="M57" s="17">
        <v>427.51539000000002</v>
      </c>
      <c r="N57" s="17">
        <v>453.81177000000002</v>
      </c>
      <c r="O57" s="17">
        <v>381.69594000000001</v>
      </c>
      <c r="P57" s="17">
        <v>460.58508</v>
      </c>
    </row>
    <row r="58" spans="1:16" x14ac:dyDescent="0.2">
      <c r="A58" s="3">
        <f t="shared" si="1"/>
        <v>1959</v>
      </c>
      <c r="B58" s="17">
        <v>848.5707000000001</v>
      </c>
      <c r="C58" s="17">
        <v>838.61095</v>
      </c>
      <c r="D58" s="17">
        <v>631.04975999999999</v>
      </c>
      <c r="E58" s="17">
        <v>790.80415000000005</v>
      </c>
      <c r="F58" s="17">
        <v>817.89467000000002</v>
      </c>
      <c r="G58" s="17">
        <v>721.08590000000004</v>
      </c>
      <c r="H58" s="17">
        <v>821.48018000000002</v>
      </c>
      <c r="I58" s="3"/>
      <c r="J58" s="17">
        <v>484.04385000000002</v>
      </c>
      <c r="K58" s="17">
        <v>482.45029000000005</v>
      </c>
      <c r="L58" s="17">
        <v>403.17068</v>
      </c>
      <c r="M58" s="17">
        <v>433.04993000000002</v>
      </c>
      <c r="N58" s="17">
        <v>441.41612000000003</v>
      </c>
      <c r="O58" s="17">
        <v>390.02381000000003</v>
      </c>
      <c r="P58" s="17">
        <v>471.29537000000005</v>
      </c>
    </row>
    <row r="59" spans="1:16" x14ac:dyDescent="0.2">
      <c r="A59" s="3">
        <f t="shared" si="1"/>
        <v>1960</v>
      </c>
      <c r="B59" s="17">
        <v>912.78021999999999</v>
      </c>
      <c r="C59" s="17">
        <v>912.78021999999999</v>
      </c>
      <c r="D59" s="17">
        <v>774.52847999999994</v>
      </c>
      <c r="E59" s="17">
        <v>866.96191999999996</v>
      </c>
      <c r="F59" s="17">
        <v>869.75085999999999</v>
      </c>
      <c r="G59" s="17">
        <v>757.79484000000002</v>
      </c>
      <c r="H59" s="17">
        <v>886.08608000000004</v>
      </c>
      <c r="I59" s="3"/>
      <c r="J59" s="17">
        <v>518.74284</v>
      </c>
      <c r="K59" s="17">
        <v>517.54758000000004</v>
      </c>
      <c r="L59" s="17">
        <v>421.12993999999998</v>
      </c>
      <c r="M59" s="17">
        <v>458.58141999999998</v>
      </c>
      <c r="N59" s="17">
        <v>486.47082</v>
      </c>
      <c r="O59" s="17">
        <v>411.96627999999998</v>
      </c>
      <c r="P59" s="17">
        <v>504.79813999999999</v>
      </c>
    </row>
    <row r="60" spans="1:16" x14ac:dyDescent="0.2">
      <c r="A60" s="3">
        <f t="shared" si="1"/>
        <v>1961</v>
      </c>
      <c r="B60" s="17">
        <v>959.44352000000003</v>
      </c>
      <c r="C60" s="17">
        <v>943.10748000000001</v>
      </c>
      <c r="D60" s="17">
        <v>802.05972000000008</v>
      </c>
      <c r="E60" s="17">
        <v>896.49</v>
      </c>
      <c r="F60" s="17">
        <v>901.27128000000005</v>
      </c>
      <c r="G60" s="17">
        <v>800.86440000000005</v>
      </c>
      <c r="H60" s="17">
        <v>923.58392000000003</v>
      </c>
      <c r="I60" s="3"/>
      <c r="J60" s="17">
        <v>539.48775999999998</v>
      </c>
      <c r="K60" s="17">
        <v>523.55016000000001</v>
      </c>
      <c r="L60" s="17">
        <v>438.28399999999999</v>
      </c>
      <c r="M60" s="17">
        <v>471.75296000000003</v>
      </c>
      <c r="N60" s="17">
        <v>508.01100000000002</v>
      </c>
      <c r="O60" s="17">
        <v>438.68244000000004</v>
      </c>
      <c r="P60" s="17">
        <v>519.16732000000002</v>
      </c>
    </row>
    <row r="61" spans="1:16" x14ac:dyDescent="0.2">
      <c r="A61" s="3">
        <f t="shared" si="1"/>
        <v>1962</v>
      </c>
      <c r="B61" s="17">
        <v>974.13689999999997</v>
      </c>
      <c r="C61" s="17">
        <v>955.01274000000001</v>
      </c>
      <c r="D61" s="17">
        <v>833.89305999999999</v>
      </c>
      <c r="E61" s="17">
        <v>908.79602</v>
      </c>
      <c r="F61" s="17">
        <v>913.57705999999996</v>
      </c>
      <c r="G61" s="17">
        <v>817.95626000000004</v>
      </c>
      <c r="H61" s="17">
        <v>938.67751999999996</v>
      </c>
      <c r="I61" s="3"/>
      <c r="J61" s="17">
        <v>552.60853999999995</v>
      </c>
      <c r="K61" s="17">
        <v>542.24962000000005</v>
      </c>
      <c r="L61" s="17">
        <v>454.19880000000001</v>
      </c>
      <c r="M61" s="17">
        <v>486.47082</v>
      </c>
      <c r="N61" s="17">
        <v>523.12545999999998</v>
      </c>
      <c r="O61" s="17">
        <v>447.42565999999999</v>
      </c>
      <c r="P61" s="17">
        <v>534.67963999999995</v>
      </c>
    </row>
    <row r="62" spans="1:16" x14ac:dyDescent="0.2">
      <c r="A62" s="3">
        <f t="shared" si="1"/>
        <v>1963</v>
      </c>
      <c r="B62" s="17">
        <v>995.57661000000007</v>
      </c>
      <c r="C62" s="17">
        <v>992.38949000000002</v>
      </c>
      <c r="D62" s="17">
        <v>847.37553000000003</v>
      </c>
      <c r="E62" s="17">
        <v>946.97303000000011</v>
      </c>
      <c r="F62" s="17">
        <v>942.98913000000005</v>
      </c>
      <c r="G62" s="17">
        <v>840.20451000000003</v>
      </c>
      <c r="H62" s="17">
        <v>966.09575000000007</v>
      </c>
      <c r="I62" s="3"/>
      <c r="J62" s="17">
        <v>563.32346000000007</v>
      </c>
      <c r="K62" s="17">
        <v>555.75405000000001</v>
      </c>
      <c r="L62" s="17">
        <v>456.15655000000004</v>
      </c>
      <c r="M62" s="17">
        <v>494.40199000000001</v>
      </c>
      <c r="N62" s="17">
        <v>532.24904000000004</v>
      </c>
      <c r="O62" s="17">
        <v>454.56299000000001</v>
      </c>
      <c r="P62" s="17">
        <v>545.39591000000007</v>
      </c>
    </row>
    <row r="63" spans="1:16" x14ac:dyDescent="0.2">
      <c r="A63" s="3">
        <f t="shared" si="1"/>
        <v>1964</v>
      </c>
      <c r="B63" s="17">
        <v>1043.03738</v>
      </c>
      <c r="C63" s="17">
        <v>1044.23261</v>
      </c>
      <c r="D63" s="17">
        <v>898.01613999999995</v>
      </c>
      <c r="E63" s="17">
        <v>978.89337</v>
      </c>
      <c r="F63" s="17">
        <v>992.43930999999998</v>
      </c>
      <c r="G63" s="17">
        <v>876.90040999999997</v>
      </c>
      <c r="H63" s="17">
        <v>1012.7582199999999</v>
      </c>
      <c r="I63" s="3"/>
      <c r="J63" s="17">
        <v>576.89768000000004</v>
      </c>
      <c r="K63" s="17">
        <v>570.52311999999995</v>
      </c>
      <c r="L63" s="17">
        <v>470.92061999999999</v>
      </c>
      <c r="M63" s="17">
        <v>522.71392000000003</v>
      </c>
      <c r="N63" s="17">
        <v>544.62646999999993</v>
      </c>
      <c r="O63" s="17">
        <v>463.35082999999997</v>
      </c>
      <c r="P63" s="17">
        <v>560.16445999999996</v>
      </c>
    </row>
    <row r="64" spans="1:16" x14ac:dyDescent="0.2">
      <c r="A64" s="3">
        <f t="shared" si="1"/>
        <v>1965</v>
      </c>
      <c r="B64" s="17">
        <v>1120.41328</v>
      </c>
      <c r="C64" s="17">
        <v>1129.17896</v>
      </c>
      <c r="D64" s="17">
        <v>986.53744000000006</v>
      </c>
      <c r="E64" s="17">
        <v>1071.40516</v>
      </c>
      <c r="F64" s="17">
        <v>1053.4753600000001</v>
      </c>
      <c r="G64" s="17">
        <v>931.15428000000009</v>
      </c>
      <c r="H64" s="17">
        <v>1094.1162400000001</v>
      </c>
      <c r="I64" s="3"/>
      <c r="J64" s="17">
        <v>612.40228000000002</v>
      </c>
      <c r="K64" s="17">
        <v>608.01944000000003</v>
      </c>
      <c r="L64" s="17">
        <v>513.98760000000004</v>
      </c>
      <c r="M64" s="17">
        <v>546.65967999999998</v>
      </c>
      <c r="N64" s="17">
        <v>579.33176000000003</v>
      </c>
      <c r="O64" s="17">
        <v>489.28432000000004</v>
      </c>
      <c r="P64" s="17">
        <v>596.06623999999999</v>
      </c>
    </row>
    <row r="65" spans="1:16" x14ac:dyDescent="0.2">
      <c r="A65" s="3">
        <f t="shared" si="1"/>
        <v>1966</v>
      </c>
      <c r="B65" s="17">
        <v>1160.59746</v>
      </c>
      <c r="C65" s="17">
        <v>1163.7848200000001</v>
      </c>
      <c r="D65" s="17">
        <v>1035.8920000000001</v>
      </c>
      <c r="E65" s="17">
        <v>1083.7023999999999</v>
      </c>
      <c r="F65" s="17">
        <v>1087.6866</v>
      </c>
      <c r="G65" s="17">
        <v>1011.18996</v>
      </c>
      <c r="H65" s="17">
        <v>1132.7080599999999</v>
      </c>
      <c r="I65" s="3"/>
      <c r="J65" s="17">
        <v>646.63566000000003</v>
      </c>
      <c r="K65" s="17">
        <v>631.09727999999996</v>
      </c>
      <c r="L65" s="17">
        <v>545.43697999999995</v>
      </c>
      <c r="M65" s="17">
        <v>565.75639999999999</v>
      </c>
      <c r="N65" s="17">
        <v>580.49793999999997</v>
      </c>
      <c r="O65" s="17">
        <v>515.95389999999998</v>
      </c>
      <c r="P65" s="17">
        <v>623.52729999999997</v>
      </c>
    </row>
    <row r="66" spans="1:16" x14ac:dyDescent="0.2">
      <c r="A66" s="3">
        <f>A65+1</f>
        <v>1967</v>
      </c>
      <c r="B66" s="17">
        <v>1255.94145</v>
      </c>
      <c r="C66" s="17">
        <v>1262.0088000000001</v>
      </c>
      <c r="D66" s="17">
        <v>1102.23525</v>
      </c>
      <c r="E66" s="17">
        <v>1164.9312</v>
      </c>
      <c r="F66" s="17">
        <v>1188.79611</v>
      </c>
      <c r="G66" s="17">
        <v>1114.36995</v>
      </c>
      <c r="H66" s="17">
        <v>1224.7957200000001</v>
      </c>
      <c r="I66" s="3"/>
      <c r="J66" s="17">
        <v>690.86892</v>
      </c>
      <c r="K66" s="17">
        <v>683.99259000000006</v>
      </c>
      <c r="L66" s="17">
        <v>591.36437999999998</v>
      </c>
      <c r="M66" s="17">
        <v>607.54398000000003</v>
      </c>
      <c r="N66" s="17">
        <v>633.83582999999999</v>
      </c>
      <c r="O66" s="17">
        <v>570.73539000000005</v>
      </c>
      <c r="P66" s="17">
        <v>671.45339999999999</v>
      </c>
    </row>
    <row r="67" spans="1:16" x14ac:dyDescent="0.2">
      <c r="A67" s="3">
        <f t="shared" si="1"/>
        <v>1968</v>
      </c>
      <c r="B67" s="17">
        <v>1523.1496</v>
      </c>
      <c r="C67" s="17">
        <v>1533.3751999999999</v>
      </c>
      <c r="D67" s="17">
        <v>1342.3424</v>
      </c>
      <c r="E67" s="17">
        <v>1437.1615999999999</v>
      </c>
      <c r="F67" s="17">
        <v>1433.9079999999999</v>
      </c>
      <c r="G67" s="17">
        <v>1382.3152</v>
      </c>
      <c r="H67" s="17">
        <v>1490.1487999999999</v>
      </c>
      <c r="I67" s="3"/>
      <c r="J67" s="17">
        <v>835.71039999999994</v>
      </c>
      <c r="K67" s="17">
        <v>824.09039999999993</v>
      </c>
      <c r="L67" s="17">
        <v>714.86239999999998</v>
      </c>
      <c r="M67" s="17">
        <v>739.96159999999998</v>
      </c>
      <c r="N67" s="17">
        <v>775.28639999999996</v>
      </c>
      <c r="O67" s="17">
        <v>707.42560000000003</v>
      </c>
      <c r="P67" s="17">
        <v>811.54079999999999</v>
      </c>
    </row>
  </sheetData>
  <phoneticPr fontId="1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26" workbookViewId="0">
      <selection activeCell="H10" sqref="H10"/>
    </sheetView>
  </sheetViews>
  <sheetFormatPr baseColWidth="10" defaultColWidth="8.83203125" defaultRowHeight="16" x14ac:dyDescent="0.2"/>
  <cols>
    <col min="1" max="1" width="12.1640625" style="2" customWidth="1"/>
    <col min="2" max="16384" width="8.83203125" style="2"/>
  </cols>
  <sheetData>
    <row r="1" spans="1:7" x14ac:dyDescent="0.2">
      <c r="A1" s="1" t="s">
        <v>104</v>
      </c>
    </row>
    <row r="4" spans="1:7" ht="21" x14ac:dyDescent="0.2">
      <c r="A4" s="2" t="s">
        <v>105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</row>
    <row r="5" spans="1:7" ht="32" x14ac:dyDescent="0.2">
      <c r="A5" s="10"/>
      <c r="B5" s="10" t="s">
        <v>32</v>
      </c>
      <c r="C5" s="10" t="s">
        <v>33</v>
      </c>
      <c r="D5" s="10" t="s">
        <v>32</v>
      </c>
      <c r="E5" s="10" t="s">
        <v>33</v>
      </c>
      <c r="F5" s="10" t="s">
        <v>32</v>
      </c>
      <c r="G5" s="10" t="s">
        <v>34</v>
      </c>
    </row>
    <row r="6" spans="1:7" x14ac:dyDescent="0.2">
      <c r="A6" s="3">
        <v>1861</v>
      </c>
      <c r="B6" s="17">
        <v>89.2</v>
      </c>
      <c r="C6" s="5">
        <v>1.5602468399999998</v>
      </c>
      <c r="D6" s="17">
        <v>94.7</v>
      </c>
      <c r="E6" s="5">
        <v>1.2971750000000002</v>
      </c>
      <c r="F6" s="3"/>
      <c r="G6" s="3"/>
    </row>
    <row r="7" spans="1:7" x14ac:dyDescent="0.2">
      <c r="A7" s="3">
        <v>1862</v>
      </c>
      <c r="B7" s="17">
        <v>93.4</v>
      </c>
      <c r="C7" s="5">
        <v>1.51745526</v>
      </c>
      <c r="D7" s="17">
        <v>96.8</v>
      </c>
      <c r="E7" s="5">
        <v>1.2335749999999999</v>
      </c>
      <c r="F7" s="3"/>
      <c r="G7" s="3"/>
    </row>
    <row r="8" spans="1:7" x14ac:dyDescent="0.2">
      <c r="A8" s="3">
        <v>1863</v>
      </c>
      <c r="B8" s="17">
        <v>84.6</v>
      </c>
      <c r="C8" s="5">
        <v>1.4022471600000002</v>
      </c>
      <c r="D8" s="17">
        <v>89.7</v>
      </c>
      <c r="E8" s="5">
        <v>1.2070749999999999</v>
      </c>
      <c r="F8" s="3"/>
      <c r="G8" s="3"/>
    </row>
    <row r="9" spans="1:7" x14ac:dyDescent="0.2">
      <c r="A9" s="3">
        <f>A8+1</f>
        <v>1864</v>
      </c>
      <c r="B9" s="17">
        <v>82.5</v>
      </c>
      <c r="C9" s="5">
        <v>1.39237218</v>
      </c>
      <c r="D9" s="17"/>
      <c r="E9" s="5">
        <v>1.2097249999999999</v>
      </c>
      <c r="F9" s="3"/>
      <c r="G9" s="3"/>
    </row>
    <row r="10" spans="1:7" x14ac:dyDescent="0.2">
      <c r="A10" s="3">
        <f t="shared" ref="A10:A59" si="0">A9+1</f>
        <v>1865</v>
      </c>
      <c r="B10" s="17">
        <v>82.5</v>
      </c>
      <c r="C10" s="5">
        <v>1.3578097499999999</v>
      </c>
      <c r="D10" s="17">
        <v>92</v>
      </c>
      <c r="E10" s="5">
        <v>1.2070749999999999</v>
      </c>
      <c r="F10" s="3"/>
      <c r="G10" s="3"/>
    </row>
    <row r="11" spans="1:7" x14ac:dyDescent="0.2">
      <c r="A11" s="3">
        <f t="shared" si="0"/>
        <v>1866</v>
      </c>
      <c r="B11" s="17">
        <v>81.900000000000006</v>
      </c>
      <c r="C11" s="5">
        <v>1.3775597100000001</v>
      </c>
      <c r="D11" s="17">
        <v>88.7</v>
      </c>
      <c r="E11" s="5">
        <v>1.2031000000000001</v>
      </c>
      <c r="F11" s="3"/>
      <c r="G11" s="3"/>
    </row>
    <row r="12" spans="1:7" x14ac:dyDescent="0.2">
      <c r="A12" s="3">
        <f t="shared" si="0"/>
        <v>1867</v>
      </c>
      <c r="B12" s="17">
        <v>83.2</v>
      </c>
      <c r="C12" s="5">
        <v>1.3973096700000001</v>
      </c>
      <c r="D12" s="17">
        <v>87.9</v>
      </c>
      <c r="E12" s="5">
        <v>1.14215</v>
      </c>
      <c r="F12" s="3"/>
      <c r="G12" s="3"/>
    </row>
    <row r="13" spans="1:7" x14ac:dyDescent="0.2">
      <c r="A13" s="3">
        <f t="shared" si="0"/>
        <v>1868</v>
      </c>
      <c r="B13" s="17">
        <v>85.1</v>
      </c>
      <c r="C13" s="5">
        <v>1.3331223000000001</v>
      </c>
      <c r="D13" s="17">
        <v>87.9</v>
      </c>
      <c r="E13" s="5">
        <v>1.1063749999999999</v>
      </c>
      <c r="F13" s="3"/>
      <c r="G13" s="3"/>
    </row>
    <row r="14" spans="1:7" x14ac:dyDescent="0.2">
      <c r="A14" s="3">
        <f t="shared" si="0"/>
        <v>1869</v>
      </c>
      <c r="B14" s="17">
        <v>82.9</v>
      </c>
      <c r="C14" s="5">
        <v>1.36439307</v>
      </c>
      <c r="D14" s="17">
        <v>85.1</v>
      </c>
      <c r="E14" s="5">
        <v>1.114325</v>
      </c>
      <c r="F14" s="3"/>
      <c r="G14" s="3"/>
    </row>
    <row r="15" spans="1:7" x14ac:dyDescent="0.2">
      <c r="A15" s="3">
        <f t="shared" si="0"/>
        <v>1870</v>
      </c>
      <c r="B15" s="17">
        <v>84.8</v>
      </c>
      <c r="C15" s="5">
        <v>1.4763095099999999</v>
      </c>
      <c r="D15" s="17">
        <v>82.9</v>
      </c>
      <c r="E15" s="5">
        <v>1.114325</v>
      </c>
      <c r="F15" s="3"/>
      <c r="G15" s="3"/>
    </row>
    <row r="16" spans="1:7" x14ac:dyDescent="0.2">
      <c r="A16" s="3">
        <f t="shared" si="0"/>
        <v>1871</v>
      </c>
      <c r="B16" s="17">
        <v>77.5</v>
      </c>
      <c r="C16" s="5">
        <v>1.3824971999999998</v>
      </c>
      <c r="D16" s="17">
        <v>82.9</v>
      </c>
      <c r="E16" s="5">
        <v>1.1381750000000002</v>
      </c>
      <c r="F16" s="3"/>
      <c r="G16" s="3"/>
    </row>
    <row r="17" spans="1:7" x14ac:dyDescent="0.2">
      <c r="A17" s="3">
        <f t="shared" si="0"/>
        <v>1872</v>
      </c>
      <c r="B17" s="17">
        <v>84</v>
      </c>
      <c r="C17" s="5">
        <v>1.48783032</v>
      </c>
      <c r="D17" s="17">
        <v>97.4</v>
      </c>
      <c r="E17" s="5">
        <v>1.1607000000000001</v>
      </c>
      <c r="F17" s="3"/>
      <c r="G17" s="3"/>
    </row>
    <row r="18" spans="1:7" x14ac:dyDescent="0.2">
      <c r="A18" s="3">
        <f t="shared" si="0"/>
        <v>1873</v>
      </c>
      <c r="B18" s="17">
        <v>92.4</v>
      </c>
      <c r="C18" s="5">
        <v>1.57012182</v>
      </c>
      <c r="D18" s="17">
        <v>98.5</v>
      </c>
      <c r="E18" s="5">
        <v>1.2402</v>
      </c>
      <c r="F18" s="3"/>
      <c r="G18" s="3"/>
    </row>
    <row r="19" spans="1:7" x14ac:dyDescent="0.2">
      <c r="A19" s="3">
        <f t="shared" si="0"/>
        <v>1874</v>
      </c>
      <c r="B19" s="17">
        <v>95.4</v>
      </c>
      <c r="C19" s="5">
        <v>1.57012182</v>
      </c>
      <c r="D19" s="17">
        <v>98.7</v>
      </c>
      <c r="E19" s="5">
        <v>1.2388749999999999</v>
      </c>
      <c r="F19" s="3"/>
      <c r="G19" s="3"/>
    </row>
    <row r="20" spans="1:7" x14ac:dyDescent="0.2">
      <c r="A20" s="3">
        <f t="shared" si="0"/>
        <v>1875</v>
      </c>
      <c r="B20" s="17">
        <v>96.6</v>
      </c>
      <c r="C20" s="5">
        <v>1.5322677299999998</v>
      </c>
      <c r="D20" s="17">
        <v>102.6</v>
      </c>
      <c r="E20" s="5">
        <v>1.3183749999999999</v>
      </c>
      <c r="F20" s="3"/>
      <c r="G20" s="3"/>
    </row>
    <row r="21" spans="1:7" x14ac:dyDescent="0.2">
      <c r="A21" s="3">
        <f t="shared" si="0"/>
        <v>1876</v>
      </c>
      <c r="B21" s="17">
        <v>102.4</v>
      </c>
      <c r="C21" s="5">
        <v>1.5355593899999997</v>
      </c>
      <c r="D21" s="17">
        <v>102.6</v>
      </c>
      <c r="E21" s="5">
        <v>1.2971750000000002</v>
      </c>
      <c r="F21" s="3"/>
      <c r="G21" s="3"/>
    </row>
    <row r="22" spans="1:7" x14ac:dyDescent="0.2">
      <c r="A22" s="3">
        <f t="shared" si="0"/>
        <v>1877</v>
      </c>
      <c r="B22" s="17">
        <v>108.6</v>
      </c>
      <c r="C22" s="5">
        <v>1.5289760699999999</v>
      </c>
      <c r="D22" s="17">
        <v>104.4</v>
      </c>
      <c r="E22" s="5">
        <v>1.2773000000000001</v>
      </c>
      <c r="F22" s="3"/>
      <c r="G22" s="3"/>
    </row>
    <row r="23" spans="1:7" x14ac:dyDescent="0.2">
      <c r="A23" s="3">
        <f t="shared" si="0"/>
        <v>1878</v>
      </c>
      <c r="B23" s="17">
        <v>99.4</v>
      </c>
      <c r="C23" s="5">
        <v>1.6211425499999998</v>
      </c>
      <c r="D23" s="17">
        <v>103.1</v>
      </c>
      <c r="E23" s="5">
        <v>1.2799499999999999</v>
      </c>
      <c r="F23" s="3"/>
      <c r="G23" s="3"/>
    </row>
    <row r="24" spans="1:7" x14ac:dyDescent="0.2">
      <c r="A24" s="3">
        <f t="shared" si="0"/>
        <v>1879</v>
      </c>
      <c r="B24" s="17">
        <v>99.1</v>
      </c>
      <c r="C24" s="5">
        <v>1.5372052199999999</v>
      </c>
      <c r="D24" s="17">
        <v>103.1</v>
      </c>
      <c r="E24" s="5">
        <v>1.2508000000000001</v>
      </c>
      <c r="F24" s="3"/>
      <c r="G24" s="3"/>
    </row>
    <row r="25" spans="1:7" x14ac:dyDescent="0.2">
      <c r="A25" s="3">
        <f t="shared" si="0"/>
        <v>1880</v>
      </c>
      <c r="B25" s="17">
        <v>88</v>
      </c>
      <c r="C25" s="5">
        <v>1.5141636000000001</v>
      </c>
      <c r="D25" s="17">
        <v>103.6</v>
      </c>
      <c r="E25" s="5">
        <v>1.2508000000000001</v>
      </c>
      <c r="F25" s="3"/>
      <c r="G25" s="3"/>
    </row>
    <row r="26" spans="1:7" x14ac:dyDescent="0.2">
      <c r="A26" s="3">
        <f t="shared" si="0"/>
        <v>1881</v>
      </c>
      <c r="B26" s="17">
        <v>94.1</v>
      </c>
      <c r="C26" s="5">
        <v>1.5158094299999998</v>
      </c>
      <c r="D26" s="17">
        <v>103.6</v>
      </c>
      <c r="E26" s="5">
        <v>1.2600749999999998</v>
      </c>
      <c r="F26" s="3"/>
      <c r="G26" s="3"/>
    </row>
    <row r="27" spans="1:7" x14ac:dyDescent="0.2">
      <c r="A27" s="3">
        <f t="shared" si="0"/>
        <v>1882</v>
      </c>
      <c r="B27" s="17">
        <v>101.4</v>
      </c>
      <c r="C27" s="5">
        <v>1.5454343699999999</v>
      </c>
      <c r="D27" s="17">
        <v>99.7</v>
      </c>
      <c r="E27" s="5">
        <v>1.2826</v>
      </c>
      <c r="F27" s="3"/>
      <c r="G27" s="3"/>
    </row>
    <row r="28" spans="1:7" x14ac:dyDescent="0.2">
      <c r="A28" s="3">
        <f t="shared" si="0"/>
        <v>1883</v>
      </c>
      <c r="B28" s="17">
        <v>101.4</v>
      </c>
      <c r="C28" s="5">
        <v>1.5602468399999998</v>
      </c>
      <c r="D28" s="17">
        <v>100.1</v>
      </c>
      <c r="E28" s="5">
        <v>1.286575</v>
      </c>
      <c r="F28" s="3"/>
      <c r="G28" s="3"/>
    </row>
    <row r="29" spans="1:7" x14ac:dyDescent="0.2">
      <c r="A29" s="3">
        <f t="shared" si="0"/>
        <v>1884</v>
      </c>
      <c r="B29" s="17">
        <v>101.4</v>
      </c>
      <c r="C29" s="5">
        <v>1.5569551799999999</v>
      </c>
      <c r="D29" s="17">
        <v>101</v>
      </c>
      <c r="E29" s="5">
        <v>1.2402</v>
      </c>
      <c r="F29" s="3"/>
      <c r="G29" s="3"/>
    </row>
    <row r="30" spans="1:7" x14ac:dyDescent="0.2">
      <c r="A30" s="3">
        <f t="shared" si="0"/>
        <v>1885</v>
      </c>
      <c r="B30" s="17">
        <v>101.9</v>
      </c>
      <c r="C30" s="5">
        <v>1.5569551799999999</v>
      </c>
      <c r="D30" s="17">
        <v>101</v>
      </c>
      <c r="E30" s="5"/>
      <c r="F30" s="3"/>
      <c r="G30" s="3"/>
    </row>
    <row r="31" spans="1:7" x14ac:dyDescent="0.2">
      <c r="A31" s="3">
        <f t="shared" si="0"/>
        <v>1886</v>
      </c>
      <c r="B31" s="17">
        <v>94.9</v>
      </c>
      <c r="C31" s="5">
        <v>1.5487260299999999</v>
      </c>
      <c r="D31" s="17">
        <v>100.7</v>
      </c>
      <c r="E31" s="5"/>
      <c r="F31" s="3"/>
      <c r="G31" s="3"/>
    </row>
    <row r="32" spans="1:7" x14ac:dyDescent="0.2">
      <c r="A32" s="3">
        <f t="shared" si="0"/>
        <v>1887</v>
      </c>
      <c r="B32" s="17">
        <v>103.6</v>
      </c>
      <c r="C32" s="5">
        <v>1.5487260299999999</v>
      </c>
      <c r="D32" s="17">
        <v>100.5</v>
      </c>
      <c r="E32" s="5"/>
      <c r="F32" s="3"/>
      <c r="G32" s="3"/>
    </row>
    <row r="33" spans="1:7" x14ac:dyDescent="0.2">
      <c r="A33" s="3">
        <f t="shared" si="0"/>
        <v>1888</v>
      </c>
      <c r="B33" s="17">
        <v>99.3</v>
      </c>
      <c r="C33" s="5">
        <v>1.6112675700000001</v>
      </c>
      <c r="D33" s="17">
        <v>100.5</v>
      </c>
      <c r="E33" s="5"/>
      <c r="F33" s="3"/>
      <c r="G33" s="3"/>
    </row>
    <row r="34" spans="1:7" x14ac:dyDescent="0.2">
      <c r="A34" s="3">
        <f t="shared" si="0"/>
        <v>1889</v>
      </c>
      <c r="B34" s="17">
        <v>97.5</v>
      </c>
      <c r="C34" s="5">
        <v>1.6112675700000001</v>
      </c>
      <c r="D34" s="17">
        <v>100.5</v>
      </c>
      <c r="E34" s="5">
        <v>1.283925</v>
      </c>
      <c r="F34" s="3"/>
      <c r="G34" s="3"/>
    </row>
    <row r="35" spans="1:7" x14ac:dyDescent="0.2">
      <c r="A35" s="3">
        <f t="shared" si="0"/>
        <v>1890</v>
      </c>
      <c r="B35" s="17">
        <v>96</v>
      </c>
      <c r="C35" s="5">
        <v>1.6622882999999999</v>
      </c>
      <c r="D35" s="17">
        <v>100.3</v>
      </c>
      <c r="E35" s="5">
        <v>1.3872750000000003</v>
      </c>
      <c r="F35" s="3"/>
      <c r="G35" s="3"/>
    </row>
    <row r="36" spans="1:7" x14ac:dyDescent="0.2">
      <c r="A36" s="3">
        <f t="shared" si="0"/>
        <v>1891</v>
      </c>
      <c r="B36" s="17">
        <v>100</v>
      </c>
      <c r="C36" s="5">
        <v>1.6458299999999999</v>
      </c>
      <c r="D36" s="17">
        <v>100</v>
      </c>
      <c r="E36" s="5">
        <v>1.325</v>
      </c>
      <c r="F36" s="17">
        <v>100</v>
      </c>
      <c r="G36" s="17">
        <v>100</v>
      </c>
    </row>
    <row r="37" spans="1:7" x14ac:dyDescent="0.2">
      <c r="A37" s="3">
        <f t="shared" si="0"/>
        <v>1892</v>
      </c>
      <c r="B37" s="17">
        <v>95.8</v>
      </c>
      <c r="C37" s="5">
        <v>1.6013925899999999</v>
      </c>
      <c r="D37" s="17">
        <v>100</v>
      </c>
      <c r="E37" s="5">
        <v>1.5634999999999999</v>
      </c>
      <c r="F37" s="17">
        <v>97.6</v>
      </c>
      <c r="G37" s="17">
        <v>95.7</v>
      </c>
    </row>
    <row r="38" spans="1:7" x14ac:dyDescent="0.2">
      <c r="A38" s="3">
        <f t="shared" si="0"/>
        <v>1893</v>
      </c>
      <c r="B38" s="17">
        <v>89.3</v>
      </c>
      <c r="C38" s="5">
        <v>1.53391356</v>
      </c>
      <c r="D38" s="17">
        <v>99.2</v>
      </c>
      <c r="E38" s="5">
        <v>1.1924999999999999</v>
      </c>
      <c r="F38" s="17">
        <v>94.1</v>
      </c>
      <c r="G38" s="17">
        <v>89.3</v>
      </c>
    </row>
    <row r="39" spans="1:7" x14ac:dyDescent="0.2">
      <c r="A39" s="3">
        <f>A38+1</f>
        <v>1894</v>
      </c>
      <c r="B39" s="17">
        <v>86.4</v>
      </c>
      <c r="C39" s="5">
        <v>1.50922611</v>
      </c>
      <c r="D39" s="17">
        <v>99.5</v>
      </c>
      <c r="E39" s="5">
        <v>1.1924999999999999</v>
      </c>
      <c r="F39" s="17">
        <v>91.7</v>
      </c>
      <c r="G39" s="17">
        <v>86</v>
      </c>
    </row>
    <row r="40" spans="1:7" x14ac:dyDescent="0.2">
      <c r="A40" s="3">
        <f t="shared" si="0"/>
        <v>1895</v>
      </c>
      <c r="B40" s="17">
        <v>84.5</v>
      </c>
      <c r="C40" s="5">
        <v>1.4713720200000002</v>
      </c>
      <c r="D40" s="17">
        <v>95.4</v>
      </c>
      <c r="E40" s="5">
        <v>1.1951499999999999</v>
      </c>
      <c r="F40" s="17">
        <v>89.3</v>
      </c>
      <c r="G40" s="17">
        <v>83.9</v>
      </c>
    </row>
    <row r="41" spans="1:7" x14ac:dyDescent="0.2">
      <c r="A41" s="3">
        <f t="shared" si="0"/>
        <v>1896</v>
      </c>
      <c r="B41" s="17">
        <v>85.4</v>
      </c>
      <c r="C41" s="5">
        <v>1.4763095099999999</v>
      </c>
      <c r="D41" s="17">
        <v>95.7</v>
      </c>
      <c r="E41" s="5">
        <v>1.1978</v>
      </c>
      <c r="F41" s="17">
        <v>85.7</v>
      </c>
      <c r="G41" s="17">
        <v>85</v>
      </c>
    </row>
    <row r="42" spans="1:7" x14ac:dyDescent="0.2">
      <c r="A42" s="3">
        <f t="shared" si="0"/>
        <v>1897</v>
      </c>
      <c r="B42" s="17">
        <v>84.5</v>
      </c>
      <c r="C42" s="5">
        <v>1.4647886999999999</v>
      </c>
      <c r="D42" s="17">
        <v>96.6</v>
      </c>
      <c r="E42" s="5">
        <v>1.1673249999999999</v>
      </c>
      <c r="F42" s="17">
        <v>85.7</v>
      </c>
      <c r="G42" s="17">
        <v>83.9</v>
      </c>
    </row>
    <row r="43" spans="1:7" x14ac:dyDescent="0.2">
      <c r="A43" s="3">
        <f t="shared" si="0"/>
        <v>1898</v>
      </c>
      <c r="B43" s="17">
        <v>83.5</v>
      </c>
      <c r="C43" s="5">
        <v>1.4466845700000002</v>
      </c>
      <c r="D43" s="17">
        <v>98.9</v>
      </c>
      <c r="E43" s="5">
        <v>1.1646750000000001</v>
      </c>
      <c r="F43" s="17">
        <v>89.3</v>
      </c>
      <c r="G43" s="17">
        <v>82.8</v>
      </c>
    </row>
    <row r="44" spans="1:7" x14ac:dyDescent="0.2">
      <c r="A44" s="3">
        <f t="shared" si="0"/>
        <v>1899</v>
      </c>
      <c r="B44" s="17">
        <v>80.599999999999994</v>
      </c>
      <c r="C44" s="5">
        <v>1.39237218</v>
      </c>
      <c r="D44" s="3"/>
      <c r="E44" s="5">
        <v>1.1607000000000001</v>
      </c>
      <c r="F44" s="17">
        <v>90.5</v>
      </c>
      <c r="G44" s="17">
        <v>80.7</v>
      </c>
    </row>
    <row r="45" spans="1:7" x14ac:dyDescent="0.2">
      <c r="A45" s="3">
        <f t="shared" si="0"/>
        <v>1900</v>
      </c>
      <c r="B45" s="17">
        <v>80.599999999999994</v>
      </c>
      <c r="C45" s="5">
        <v>1.4038929899999999</v>
      </c>
      <c r="D45" s="3"/>
      <c r="E45" s="5">
        <v>1.1845500000000002</v>
      </c>
      <c r="F45" s="17">
        <v>92.9</v>
      </c>
      <c r="G45" s="17">
        <v>80.7</v>
      </c>
    </row>
    <row r="46" spans="1:7" x14ac:dyDescent="0.2">
      <c r="A46" s="3">
        <f t="shared" si="0"/>
        <v>1901</v>
      </c>
      <c r="B46" s="3"/>
      <c r="C46" s="3"/>
      <c r="D46" s="3"/>
      <c r="E46" s="3"/>
      <c r="F46" s="17">
        <v>94.1</v>
      </c>
      <c r="G46" s="17">
        <v>87.1</v>
      </c>
    </row>
    <row r="47" spans="1:7" x14ac:dyDescent="0.2">
      <c r="A47" s="3">
        <f t="shared" si="0"/>
        <v>1902</v>
      </c>
      <c r="B47" s="3"/>
      <c r="C47" s="3"/>
      <c r="D47" s="3"/>
      <c r="E47" s="3"/>
      <c r="F47" s="17">
        <v>94.1</v>
      </c>
      <c r="G47" s="17">
        <v>89.3</v>
      </c>
    </row>
    <row r="48" spans="1:7" x14ac:dyDescent="0.2">
      <c r="A48" s="3">
        <f t="shared" si="0"/>
        <v>1903</v>
      </c>
      <c r="B48" s="3"/>
      <c r="C48" s="3"/>
      <c r="D48" s="3"/>
      <c r="E48" s="3"/>
      <c r="F48" s="17">
        <v>94.1</v>
      </c>
      <c r="G48" s="17">
        <v>86</v>
      </c>
    </row>
    <row r="49" spans="1:7" x14ac:dyDescent="0.2">
      <c r="A49" s="3">
        <f t="shared" si="0"/>
        <v>1904</v>
      </c>
      <c r="B49" s="3"/>
      <c r="C49" s="3"/>
      <c r="D49" s="3"/>
      <c r="E49" s="3"/>
      <c r="F49" s="17">
        <v>90.5</v>
      </c>
      <c r="G49" s="17">
        <v>87.1</v>
      </c>
    </row>
    <row r="50" spans="1:7" x14ac:dyDescent="0.2">
      <c r="A50" s="3">
        <f t="shared" si="0"/>
        <v>1905</v>
      </c>
      <c r="B50" s="3"/>
      <c r="C50" s="3"/>
      <c r="D50" s="3"/>
      <c r="E50" s="3"/>
      <c r="F50" s="17">
        <v>91.7</v>
      </c>
      <c r="G50" s="17">
        <v>83.9</v>
      </c>
    </row>
    <row r="51" spans="1:7" x14ac:dyDescent="0.2">
      <c r="A51" s="3">
        <f t="shared" si="0"/>
        <v>1906</v>
      </c>
      <c r="B51" s="3"/>
      <c r="C51" s="3"/>
      <c r="D51" s="3"/>
      <c r="E51" s="3"/>
      <c r="F51" s="17">
        <v>92.9</v>
      </c>
      <c r="G51" s="17">
        <v>83.9</v>
      </c>
    </row>
    <row r="52" spans="1:7" x14ac:dyDescent="0.2">
      <c r="A52" s="3">
        <f t="shared" si="0"/>
        <v>1907</v>
      </c>
      <c r="B52" s="3"/>
      <c r="C52" s="3"/>
      <c r="D52" s="3"/>
      <c r="E52" s="3"/>
      <c r="F52" s="17">
        <v>96.4</v>
      </c>
      <c r="G52" s="17">
        <v>89.3</v>
      </c>
    </row>
    <row r="53" spans="1:7" x14ac:dyDescent="0.2">
      <c r="A53" s="3">
        <f t="shared" si="0"/>
        <v>1908</v>
      </c>
      <c r="B53" s="3"/>
      <c r="C53" s="3"/>
      <c r="D53" s="3"/>
      <c r="E53" s="3"/>
      <c r="F53" s="17">
        <v>96.4</v>
      </c>
      <c r="G53" s="17">
        <v>94.6</v>
      </c>
    </row>
    <row r="54" spans="1:7" x14ac:dyDescent="0.2">
      <c r="A54" s="3">
        <f t="shared" si="0"/>
        <v>1909</v>
      </c>
      <c r="B54" s="3"/>
      <c r="C54" s="3"/>
      <c r="D54" s="3"/>
      <c r="E54" s="3"/>
      <c r="F54" s="17">
        <v>101.2</v>
      </c>
      <c r="G54" s="17">
        <v>96.8</v>
      </c>
    </row>
    <row r="55" spans="1:7" x14ac:dyDescent="0.2">
      <c r="A55" s="3">
        <f t="shared" si="0"/>
        <v>1910</v>
      </c>
      <c r="B55" s="3"/>
      <c r="C55" s="3"/>
      <c r="D55" s="3"/>
      <c r="E55" s="3"/>
      <c r="F55" s="17">
        <v>108.3</v>
      </c>
      <c r="G55" s="17">
        <v>101.1</v>
      </c>
    </row>
    <row r="56" spans="1:7" x14ac:dyDescent="0.2">
      <c r="A56" s="3">
        <f t="shared" si="0"/>
        <v>1911</v>
      </c>
      <c r="B56" s="3"/>
      <c r="C56" s="3"/>
      <c r="D56" s="3"/>
      <c r="E56" s="3"/>
      <c r="F56" s="17">
        <v>119.1</v>
      </c>
      <c r="G56" s="17">
        <v>107.5</v>
      </c>
    </row>
    <row r="57" spans="1:7" x14ac:dyDescent="0.2">
      <c r="A57" s="3">
        <f t="shared" si="0"/>
        <v>1912</v>
      </c>
      <c r="B57" s="3"/>
      <c r="C57" s="3"/>
      <c r="D57" s="3"/>
      <c r="E57" s="3"/>
      <c r="F57" s="17">
        <v>126.2</v>
      </c>
      <c r="G57" s="17">
        <v>116.1</v>
      </c>
    </row>
    <row r="58" spans="1:7" x14ac:dyDescent="0.2">
      <c r="A58" s="3">
        <f t="shared" si="0"/>
        <v>1913</v>
      </c>
      <c r="B58" s="3"/>
      <c r="C58" s="3"/>
      <c r="D58" s="3"/>
      <c r="E58" s="3"/>
      <c r="F58" s="17">
        <v>132.1</v>
      </c>
      <c r="G58" s="17">
        <v>122.6</v>
      </c>
    </row>
    <row r="59" spans="1:7" x14ac:dyDescent="0.2">
      <c r="A59" s="3">
        <f t="shared" si="0"/>
        <v>1914</v>
      </c>
      <c r="B59" s="3"/>
      <c r="C59" s="3"/>
      <c r="D59" s="3"/>
      <c r="E59" s="3"/>
      <c r="F59" s="17">
        <v>133.30000000000001</v>
      </c>
      <c r="G59" s="17">
        <v>125.8</v>
      </c>
    </row>
    <row r="60" spans="1:7" x14ac:dyDescent="0.2">
      <c r="A60" s="3"/>
      <c r="B60" s="3"/>
      <c r="C60" s="3"/>
      <c r="D60" s="3"/>
      <c r="E60" s="3"/>
      <c r="F60" s="17"/>
      <c r="G60" s="17"/>
    </row>
    <row r="61" spans="1:7" x14ac:dyDescent="0.2">
      <c r="A61" s="9" t="s">
        <v>106</v>
      </c>
      <c r="B61" s="3"/>
      <c r="C61" s="3"/>
      <c r="D61" s="3"/>
      <c r="E61" s="3"/>
      <c r="F61" s="17"/>
      <c r="G61" s="17"/>
    </row>
    <row r="63" spans="1:7" x14ac:dyDescent="0.2">
      <c r="A63" s="2" t="s">
        <v>147</v>
      </c>
    </row>
    <row r="64" spans="1:7" x14ac:dyDescent="0.2">
      <c r="A64" s="2" t="s">
        <v>5</v>
      </c>
    </row>
    <row r="65" spans="1:1" x14ac:dyDescent="0.2">
      <c r="A65" s="2" t="s">
        <v>107</v>
      </c>
    </row>
  </sheetData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Prices 1818-50 (NSW)</vt:lpstr>
      <vt:lpstr>Prices 1850-1983 (Sydney)</vt:lpstr>
      <vt:lpstr>Aus-GB barebones 6 foods, 1868</vt:lpstr>
      <vt:lpstr>Wages 1909-1968 (by state)</vt:lpstr>
      <vt:lpstr>Wages 1861-1914 (by state)</vt:lpstr>
    </vt:vector>
  </TitlesOfParts>
  <Company>Economics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sansani</dc:creator>
  <cp:lastModifiedBy>Microsoft Office User</cp:lastModifiedBy>
  <dcterms:created xsi:type="dcterms:W3CDTF">2005-10-17T20:20:10Z</dcterms:created>
  <dcterms:modified xsi:type="dcterms:W3CDTF">2016-12-03T04:37:55Z</dcterms:modified>
</cp:coreProperties>
</file>